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615" activeTab="0"/>
  </bookViews>
  <sheets>
    <sheet name="INDICE" sheetId="1" r:id="rId1"/>
    <sheet name="CUADRO 1.1" sheetId="2" r:id="rId2"/>
    <sheet name="CUADRO 1,2" sheetId="3" r:id="rId3"/>
    <sheet name="CUADRO 1,3" sheetId="4" r:id="rId4"/>
    <sheet name="CUADRO 1,4" sheetId="5" r:id="rId5"/>
    <sheet name="CUADRO 1.5" sheetId="6" r:id="rId6"/>
    <sheet name="CUADRO 1.6" sheetId="7" r:id="rId7"/>
    <sheet name="CUADRO 1.6 B" sheetId="8" r:id="rId8"/>
    <sheet name="CUADRO 1,7" sheetId="9" r:id="rId9"/>
    <sheet name="CUADRO 1,8" sheetId="10" r:id="rId10"/>
    <sheet name="CUADRO 1.8 B" sheetId="11" r:id="rId11"/>
    <sheet name="CUADRO 1.8 C" sheetId="12" r:id="rId12"/>
    <sheet name="CUADRO 1,9" sheetId="13" r:id="rId13"/>
    <sheet name="CUADRO 1.9 B" sheetId="14" r:id="rId14"/>
    <sheet name="CUADRO 1.9C" sheetId="15" r:id="rId15"/>
    <sheet name="CUADRO 1.10" sheetId="16" r:id="rId16"/>
    <sheet name="CUADRO 1.11" sheetId="17" r:id="rId17"/>
    <sheet name="CUADRO 1.12" sheetId="18" r:id="rId18"/>
    <sheet name="CUADRO 1.13" sheetId="19" r:id="rId19"/>
  </sheets>
  <externalReferences>
    <externalReference r:id="rId22"/>
  </externalReferences>
  <definedNames>
    <definedName name="_Regression_Int" localSheetId="1" hidden="1">1</definedName>
    <definedName name="A_impresión_IM" localSheetId="1">'CUADRO 1.1'!$A$12:$M$20</definedName>
    <definedName name="_xlnm.Print_Area" localSheetId="1">'CUADRO 1.1'!$A$1:$M$37</definedName>
    <definedName name="_xlnm.Print_Area" localSheetId="15">'CUADRO 1.10'!$A$3:$Q$45</definedName>
    <definedName name="_xlnm.Print_Area" localSheetId="16">'CUADRO 1.11'!$A$3:$Q$49</definedName>
    <definedName name="_xlnm.Print_Area" localSheetId="17">'CUADRO 1.12'!$A$3:$Q$21</definedName>
    <definedName name="_xlnm.Print_Area" localSheetId="18">'CUADRO 1.13'!$A$3:$Q$12</definedName>
    <definedName name="_xlnm.Print_Area" localSheetId="7">'CUADRO 1.6 B'!$A$3:$I$61</definedName>
    <definedName name="_xlnm.Print_Area" localSheetId="10">'CUADRO 1.8 B'!$A$3:$Q$41</definedName>
    <definedName name="_xlnm.Print_Area" localSheetId="11">'CUADRO 1.8 C'!$A$3:$Q$56</definedName>
    <definedName name="_xlnm.Print_Area" localSheetId="13">'CUADRO 1.9 B'!$A$3:$Q$42</definedName>
    <definedName name="_xlnm.Print_Area" localSheetId="14">'CUADRO 1.9C'!$A$3:$Q$63</definedName>
    <definedName name="PAX_NACIONAL" localSheetId="3">'CUADRO 1,3'!$A$5:$H$21</definedName>
    <definedName name="PAX_NACIONAL" localSheetId="4">'CUADRO 1,4'!$A$5:$N$32</definedName>
    <definedName name="PAX_NACIONAL" localSheetId="8">'CUADRO 1,7'!$A$5:$H$34</definedName>
    <definedName name="PAX_NACIONAL" localSheetId="9">'CUADRO 1,8'!$A$5:$H$56</definedName>
    <definedName name="PAX_NACIONAL" localSheetId="12">'CUADRO 1,9'!$A$5:$H$45</definedName>
    <definedName name="PAX_NACIONAL" localSheetId="15">'CUADRO 1.10'!$A$5:$N$44</definedName>
    <definedName name="PAX_NACIONAL" localSheetId="16">'CUADRO 1.11'!$A$5:$N$49</definedName>
    <definedName name="PAX_NACIONAL" localSheetId="17">'CUADRO 1.12'!$A$5:$N$20</definedName>
    <definedName name="PAX_NACIONAL" localSheetId="18">'CUADRO 1.13'!$A$5:$N$12</definedName>
    <definedName name="PAX_NACIONAL" localSheetId="5">'CUADRO 1.5'!$A$5:$N$34</definedName>
    <definedName name="PAX_NACIONAL" localSheetId="6">'CUADRO 1.6'!$A$5:$H$46</definedName>
    <definedName name="PAX_NACIONAL" localSheetId="7">'CUADRO 1.6 B'!$A$5:$H$60</definedName>
    <definedName name="PAX_NACIONAL" localSheetId="10">'CUADRO 1.8 B'!$A$5:$N$38</definedName>
    <definedName name="PAX_NACIONAL" localSheetId="11">'CUADRO 1.8 C'!$A$5:$N$53</definedName>
    <definedName name="PAX_NACIONAL" localSheetId="13">'CUADRO 1.9 B'!$A$5:$N$39</definedName>
    <definedName name="PAX_NACIONAL" localSheetId="14">'CUADRO 1.9C'!$A$5:$N$60</definedName>
    <definedName name="PAX_NACIONAL">'CUADRO 1,2'!$A$5:$H$13</definedName>
    <definedName name="_xlnm.Print_Titles" localSheetId="1">'CUADRO 1.1'!$4:$11</definedName>
    <definedName name="Títulos_a_imprimir_IM" localSheetId="1">'CUADRO 1.1'!$4:$11</definedName>
  </definedNames>
  <calcPr fullCalcOnLoad="1"/>
</workbook>
</file>

<file path=xl/sharedStrings.xml><?xml version="1.0" encoding="utf-8"?>
<sst xmlns="http://schemas.openxmlformats.org/spreadsheetml/2006/main" count="1035" uniqueCount="362">
  <si>
    <t>Ir al Indice</t>
  </si>
  <si>
    <t>Cuadro 1.1 Comportamiento del transporte aéreo regular - Pasajeros y carga</t>
  </si>
  <si>
    <t xml:space="preserve">   N A C I O N A L</t>
  </si>
  <si>
    <t>I N T E R N A C I O N A L</t>
  </si>
  <si>
    <t>TOTAL</t>
  </si>
  <si>
    <t>PERIODO</t>
  </si>
  <si>
    <t>Pasajeros</t>
  </si>
  <si>
    <t>Carga</t>
  </si>
  <si>
    <t>Correo</t>
  </si>
  <si>
    <t>Carga + Correo</t>
  </si>
  <si>
    <t xml:space="preserve"> </t>
  </si>
  <si>
    <t>Salidos</t>
  </si>
  <si>
    <t>Llegados</t>
  </si>
  <si>
    <t>Total</t>
  </si>
  <si>
    <t>Salida</t>
  </si>
  <si>
    <t>Llegada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</si>
  <si>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</si>
  <si>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</si>
  <si>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</si>
  <si>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</si>
  <si>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</si>
  <si>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</si>
  <si>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</si>
  <si>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</si>
  <si>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</si>
  <si>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</si>
  <si>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</si>
  <si>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</si>
  <si>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acumulada</t>
  </si>
  <si>
    <t>Ene- Mar 2009</t>
  </si>
  <si>
    <t>Ene- Mar 2010</t>
  </si>
  <si>
    <t>Variación Mensual %</t>
  </si>
  <si>
    <t>Mar 2010 - Mar 2009</t>
  </si>
  <si>
    <t>Variación Acumulada %</t>
  </si>
  <si>
    <t>Ene - Mar 2010 / Ene - Mar 2009</t>
  </si>
  <si>
    <t>Información provisional. Carga y Correo en Toneladas</t>
  </si>
  <si>
    <t>Fuente: Empresas Aéreas Archivo Origen-Destino</t>
  </si>
  <si>
    <t>Cuadro 1.2 Pasajeros nacionales por empresa</t>
  </si>
  <si>
    <t>EMPRESA</t>
  </si>
  <si>
    <t>Comparativo mensual</t>
  </si>
  <si>
    <t>Comparativo acumulado</t>
  </si>
  <si>
    <t>Marzo 2010</t>
  </si>
  <si>
    <t>% PART</t>
  </si>
  <si>
    <t>Marzo 2009</t>
  </si>
  <si>
    <t>% Var.</t>
  </si>
  <si>
    <t>Ene - Mar 2010</t>
  </si>
  <si>
    <t>Ene - Mar 2009</t>
  </si>
  <si>
    <t>Avianca</t>
  </si>
  <si>
    <t>Aires</t>
  </si>
  <si>
    <t>SAM</t>
  </si>
  <si>
    <t>Aerorepublica</t>
  </si>
  <si>
    <t>Satena</t>
  </si>
  <si>
    <t>Easy Fly</t>
  </si>
  <si>
    <t>Aer. Antioquia</t>
  </si>
  <si>
    <t xml:space="preserve">Información provisional. </t>
  </si>
  <si>
    <t>Fuente: Empresas Aéreas Archivo Origen-Destino.  *: Variación superior al 500%</t>
  </si>
  <si>
    <t>Cuadro 1.3 Carga nacional por empresa</t>
  </si>
  <si>
    <t>Aerosucre</t>
  </si>
  <si>
    <t>LAS</t>
  </si>
  <si>
    <t>Arkas</t>
  </si>
  <si>
    <t>Sadelca</t>
  </si>
  <si>
    <t>Tampa</t>
  </si>
  <si>
    <t>Selva</t>
  </si>
  <si>
    <t>Air Colombia</t>
  </si>
  <si>
    <t>Cosmos</t>
  </si>
  <si>
    <t>Saep</t>
  </si>
  <si>
    <t>Información provisional. Carga en toneladas</t>
  </si>
  <si>
    <t>Fuente: Empresas Aéreas</t>
  </si>
  <si>
    <t>Cuadro 1.4 Pasajeros internacionales por empresa</t>
  </si>
  <si>
    <t>Aerolínea</t>
  </si>
  <si>
    <t xml:space="preserve">Marzo 2009 </t>
  </si>
  <si>
    <t>American</t>
  </si>
  <si>
    <t>Copa</t>
  </si>
  <si>
    <t>Spirit Airlines</t>
  </si>
  <si>
    <t>Iberia</t>
  </si>
  <si>
    <t>Taca</t>
  </si>
  <si>
    <t>Continental</t>
  </si>
  <si>
    <t>Lan Peru</t>
  </si>
  <si>
    <t>Air France</t>
  </si>
  <si>
    <t>Delta</t>
  </si>
  <si>
    <t>Mexicana</t>
  </si>
  <si>
    <t>Jetblue</t>
  </si>
  <si>
    <t>Lan Chile</t>
  </si>
  <si>
    <t>VRG Lineas Aereas</t>
  </si>
  <si>
    <t>Air Canada</t>
  </si>
  <si>
    <t>Lacsa</t>
  </si>
  <si>
    <t>Aerogal</t>
  </si>
  <si>
    <t>Aerol. Argentinas</t>
  </si>
  <si>
    <t>Tame</t>
  </si>
  <si>
    <t>Cubana</t>
  </si>
  <si>
    <t>Dutch Antilles</t>
  </si>
  <si>
    <t>Air Comet</t>
  </si>
  <si>
    <t>Información provisional. *: Variación superior a 500%.</t>
  </si>
  <si>
    <t>Cuadro 1.5 Carga internacional por empresa</t>
  </si>
  <si>
    <t>Linea A. Carguera de Col.</t>
  </si>
  <si>
    <t>Arrow</t>
  </si>
  <si>
    <t>Martinair</t>
  </si>
  <si>
    <t>Centurion</t>
  </si>
  <si>
    <t>Ups</t>
  </si>
  <si>
    <t>Florida West</t>
  </si>
  <si>
    <t>Absa</t>
  </si>
  <si>
    <t>Mas Air</t>
  </si>
  <si>
    <t>Fedex</t>
  </si>
  <si>
    <t>Cargolux</t>
  </si>
  <si>
    <t>Otras</t>
  </si>
  <si>
    <t xml:space="preserve">Información provisional. *: Variación superior a 500%.  </t>
  </si>
  <si>
    <t>Cuadro 1.6 Pasajeros nacionales por principales rutas</t>
  </si>
  <si>
    <t>RUTA</t>
  </si>
  <si>
    <t xml:space="preserve">TOTAL </t>
  </si>
  <si>
    <t>BOG-MDE-BOG</t>
  </si>
  <si>
    <t>BOG-CLO-BOG</t>
  </si>
  <si>
    <t>BOG-CTG-BOG</t>
  </si>
  <si>
    <t>BOG-BAQ-BOG</t>
  </si>
  <si>
    <t>BOG-BGA-BOG</t>
  </si>
  <si>
    <t>BOG-SMR-BOG</t>
  </si>
  <si>
    <t>BOG-CUC-BOG</t>
  </si>
  <si>
    <t>BOG-PEI-BOG</t>
  </si>
  <si>
    <t>BOG-MTR-BOG</t>
  </si>
  <si>
    <t>BOG-ADZ-BOG</t>
  </si>
  <si>
    <t>BOG-NVA-BOG</t>
  </si>
  <si>
    <t>BOG-MZL-BOG</t>
  </si>
  <si>
    <t>CLO-MDE-CLO</t>
  </si>
  <si>
    <t>BOG-EYP-BOG</t>
  </si>
  <si>
    <t>BOG-EOH-BOG</t>
  </si>
  <si>
    <t>BOG-AXM-BOG</t>
  </si>
  <si>
    <t>CTG-MDE-CTG</t>
  </si>
  <si>
    <t>APO-EOH-APO</t>
  </si>
  <si>
    <t>EOH-UIB-EOH</t>
  </si>
  <si>
    <t>BOG-PSO-BOG</t>
  </si>
  <si>
    <t>BOG-VUP-BOG</t>
  </si>
  <si>
    <t>BOG-LET-BOG</t>
  </si>
  <si>
    <t>BAQ-MDE-BAQ</t>
  </si>
  <si>
    <t>BOG-IBE-BOG</t>
  </si>
  <si>
    <t>EOH-MTR-EOH</t>
  </si>
  <si>
    <t>CLO-CTG-CLO</t>
  </si>
  <si>
    <t>ADZ-CLO-ADZ</t>
  </si>
  <si>
    <t>BOG-PPN-BOG</t>
  </si>
  <si>
    <t>CUC-BGA-CUC</t>
  </si>
  <si>
    <t>CLO-BAQ-CLO</t>
  </si>
  <si>
    <t>ADZ-MDE-ADZ</t>
  </si>
  <si>
    <t>EOH-PEI-EOH</t>
  </si>
  <si>
    <t>BOG-AUC-BOG</t>
  </si>
  <si>
    <t>MDE-SMR-MDE</t>
  </si>
  <si>
    <t>BOG-FLA-BOG</t>
  </si>
  <si>
    <t>CLO-PSO-CLO</t>
  </si>
  <si>
    <t>BOG-VVC-BOG</t>
  </si>
  <si>
    <t>CAQ-EOH-CAQ</t>
  </si>
  <si>
    <t>ADZ-PVA-ADZ</t>
  </si>
  <si>
    <t>OTRAS</t>
  </si>
  <si>
    <t>Información provisional . Fuente: Empresas Aéreas Archivo Origen-Destino</t>
  </si>
  <si>
    <t>Cuadro 1.6B Pasajeros nacionales - Rutas troncales por empresa</t>
  </si>
  <si>
    <t>RUTA - EMPRESA</t>
  </si>
  <si>
    <t>OTRAS RUTAS</t>
  </si>
  <si>
    <r>
      <t xml:space="preserve">Información provisional. Fuente empresas aéreas.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500%.</t>
    </r>
  </si>
  <si>
    <t>Cuadro 1.7 Carga nacional por principales rutas</t>
  </si>
  <si>
    <t>Ene-Mar 2010</t>
  </si>
  <si>
    <t>Ene-Mar 2009</t>
  </si>
  <si>
    <t>BOG-MVP-BOG</t>
  </si>
  <si>
    <t>Información provisional. Fuente: Empresas Aéreas. *: Variación superior al 500%.</t>
  </si>
  <si>
    <t>Carga en toneladas.</t>
  </si>
  <si>
    <t>Cuadro 1.8 Pasajeros internacionales por principales rutas</t>
  </si>
  <si>
    <t>MERCADO - RUTA</t>
  </si>
  <si>
    <t>NORTE AMÉRICA</t>
  </si>
  <si>
    <t>BOG-MIA-BOG</t>
  </si>
  <si>
    <t>BOG-FLL-BOG</t>
  </si>
  <si>
    <t>MDE-MIA-MDE</t>
  </si>
  <si>
    <t>BOG-NYC-BOG</t>
  </si>
  <si>
    <t>CLO-MIA-CLO</t>
  </si>
  <si>
    <t>BOG-IAH-BOG</t>
  </si>
  <si>
    <t>BOG-ORL-BOG</t>
  </si>
  <si>
    <t>BOG-ATL-BOG</t>
  </si>
  <si>
    <t>BAQ-MIA-BAQ</t>
  </si>
  <si>
    <t>CTG-FLL-CTG</t>
  </si>
  <si>
    <t>BOG-YYZ-BOG</t>
  </si>
  <si>
    <t>SURAMERICA</t>
  </si>
  <si>
    <t>BOG-LIM-BOG</t>
  </si>
  <si>
    <t>BOG-CCS-BOG</t>
  </si>
  <si>
    <t>BOG-UIO-BOG</t>
  </si>
  <si>
    <t>BOG-SAO-BOG</t>
  </si>
  <si>
    <t>BOG-BUE-BOG</t>
  </si>
  <si>
    <t>BOG-SCL-BOG</t>
  </si>
  <si>
    <t>MDE-LIM-MDE</t>
  </si>
  <si>
    <t>BOG-GYE-BOG</t>
  </si>
  <si>
    <t>MDE-UIO-MDE</t>
  </si>
  <si>
    <t>MDE-CCS-MDE</t>
  </si>
  <si>
    <t>CLO-UIO-CLO</t>
  </si>
  <si>
    <t>EUROPA</t>
  </si>
  <si>
    <t>BOG-MAD-BOG</t>
  </si>
  <si>
    <t>BOG-CDG-BOG</t>
  </si>
  <si>
    <t>CLO-MAD-CLO</t>
  </si>
  <si>
    <t>BOG-BCN-BOG</t>
  </si>
  <si>
    <t>MDE-MAD-MDE</t>
  </si>
  <si>
    <t>CTG-MAD-CTG</t>
  </si>
  <si>
    <t>CENTRO AMERICA</t>
  </si>
  <si>
    <t>BOG-PTY-BOG</t>
  </si>
  <si>
    <t>MDE-PTY-MDE</t>
  </si>
  <si>
    <t>BOG-MEX-BOG</t>
  </si>
  <si>
    <t>CLO-PTY-CLO</t>
  </si>
  <si>
    <t>BOG-SJO-BOG</t>
  </si>
  <si>
    <t>BAQ-PTY-BAQ</t>
  </si>
  <si>
    <t>BOG-SDQ-BOG</t>
  </si>
  <si>
    <t>ISLAS CARIBE</t>
  </si>
  <si>
    <t>BOG-AUA-BOG</t>
  </si>
  <si>
    <t>BOG-HAV-BOG</t>
  </si>
  <si>
    <t>BOG-CUR-BOG</t>
  </si>
  <si>
    <t>MDE-AUA-MDE</t>
  </si>
  <si>
    <t>CLO-AUA-CLO</t>
  </si>
  <si>
    <t>OTROS MERCADOS</t>
  </si>
  <si>
    <t>Información provisional. *: Variación superior a 500%. Fuente: Empresas Aéreas archivo Origen-Destino</t>
  </si>
  <si>
    <t>Cuadro 1.8B Pasajeros Internacionales por Continente y País</t>
  </si>
  <si>
    <t>Continente - País</t>
  </si>
  <si>
    <t>Enero - Marzo 2010</t>
  </si>
  <si>
    <t>Enero - Marzo 2009</t>
  </si>
  <si>
    <t>NORTEAMÉRICA</t>
  </si>
  <si>
    <t>ESTADOS UNIDOS</t>
  </si>
  <si>
    <t>CANADA</t>
  </si>
  <si>
    <t>PUERTO RICO</t>
  </si>
  <si>
    <t>PERU</t>
  </si>
  <si>
    <t>ECUADOR</t>
  </si>
  <si>
    <t>VENEZUELA</t>
  </si>
  <si>
    <t>BRASIL</t>
  </si>
  <si>
    <t>ARGENTINA</t>
  </si>
  <si>
    <t>CHILE</t>
  </si>
  <si>
    <t>BOLIVIA</t>
  </si>
  <si>
    <t>OTROS</t>
  </si>
  <si>
    <t>ESPAÑA</t>
  </si>
  <si>
    <t>FRANCIA</t>
  </si>
  <si>
    <t>INGLATERRA</t>
  </si>
  <si>
    <t>CENTRO AMÉRICA</t>
  </si>
  <si>
    <t>PANAMA</t>
  </si>
  <si>
    <t>MEXICO</t>
  </si>
  <si>
    <t>COSTA RICA</t>
  </si>
  <si>
    <t>REPUBLICA DOMINICANA</t>
  </si>
  <si>
    <t>GUATEMALA</t>
  </si>
  <si>
    <t>EL SALVADOR</t>
  </si>
  <si>
    <t>ANTILLAS HOLANDESAS</t>
  </si>
  <si>
    <t>CUBA</t>
  </si>
  <si>
    <t>TRINIDAD Y TOBAGO</t>
  </si>
  <si>
    <t xml:space="preserve">Información provisional. *: Variación superior a 500%   </t>
  </si>
  <si>
    <t>Cuadro 1.8C Pasajeros Internacionales por Continente y Empresa</t>
  </si>
  <si>
    <t>Continente - Empresa</t>
  </si>
  <si>
    <t>Cuadro 1.9 Carga internacional por principales rutas</t>
  </si>
  <si>
    <t>BOG-CPQ-BOG</t>
  </si>
  <si>
    <t>BOG-AMS-BOG</t>
  </si>
  <si>
    <t>BOG-LUX-BOG</t>
  </si>
  <si>
    <t>Información provisional. Carga en toneladas. *: Variación superior a 500%.</t>
  </si>
  <si>
    <t>Fuente: Empresas Aéreas archivo Origen-Destino.</t>
  </si>
  <si>
    <t>Cuadro 1.9B Carga Internacional por Continente y País</t>
  </si>
  <si>
    <t>HOLANDA</t>
  </si>
  <si>
    <t>LUXEMBURGO</t>
  </si>
  <si>
    <t>HONDURAS</t>
  </si>
  <si>
    <t>BARBADOS</t>
  </si>
  <si>
    <t>Información Provisional. *: Variación superior a 500%. Fuente: Empresas Aéreas. Carga en toneladas.</t>
  </si>
  <si>
    <t>Cuadro 1.9C Carga Internacional por Continente y Empresa</t>
  </si>
  <si>
    <t>Cuadro 1.10 Pasajeros Nacionales por Aeropuerto</t>
  </si>
  <si>
    <t>AEROPUERTO</t>
  </si>
  <si>
    <t>BOGOTA</t>
  </si>
  <si>
    <t>RIONEGRO - ANTIOQUIA</t>
  </si>
  <si>
    <t>CALI</t>
  </si>
  <si>
    <t>CARTAGENA</t>
  </si>
  <si>
    <t>BARRANQUILLA</t>
  </si>
  <si>
    <t>BUCARAMANGA</t>
  </si>
  <si>
    <t>MEDELLIN</t>
  </si>
  <si>
    <t>SANTA MARTA</t>
  </si>
  <si>
    <t>CUCUTA</t>
  </si>
  <si>
    <t>SAN ANDRES - ISLA</t>
  </si>
  <si>
    <t>PEREIRA</t>
  </si>
  <si>
    <t>MONTERIA</t>
  </si>
  <si>
    <t>NEIVA</t>
  </si>
  <si>
    <t>MANIZALES</t>
  </si>
  <si>
    <t>ARMENIA</t>
  </si>
  <si>
    <t>QUIBDO</t>
  </si>
  <si>
    <t>EL YOPAL</t>
  </si>
  <si>
    <t>PASTO</t>
  </si>
  <si>
    <t>IBAGUE</t>
  </si>
  <si>
    <t>CAREPA</t>
  </si>
  <si>
    <t>VALLEDUPAR</t>
  </si>
  <si>
    <t>LETICIA</t>
  </si>
  <si>
    <t>BARRANCABERMEJA</t>
  </si>
  <si>
    <t>POPAYAN</t>
  </si>
  <si>
    <t>ARAUCA - MUNICIPIO</t>
  </si>
  <si>
    <t>VILLAVICENCIO</t>
  </si>
  <si>
    <t>FLORENCIA</t>
  </si>
  <si>
    <t>COROZAL</t>
  </si>
  <si>
    <t>PUERTO ASIS</t>
  </si>
  <si>
    <t>RIOHACHA</t>
  </si>
  <si>
    <t>TUMACO</t>
  </si>
  <si>
    <t>CAUCASIA</t>
  </si>
  <si>
    <t>PUERTO CARRENO</t>
  </si>
  <si>
    <t>BAHIA SOLANO</t>
  </si>
  <si>
    <t>GUAPI</t>
  </si>
  <si>
    <t>PROVIDENCIA</t>
  </si>
  <si>
    <t>Información provisional. Fuente: Empresas Aéreas Archivo Origen-Destino.</t>
  </si>
  <si>
    <t>No se incluyen pasajeros en tránsito ni pasajeros en conexión.</t>
  </si>
  <si>
    <t>Cuadro 1.11 Carga Nacional por Aeropuerto</t>
  </si>
  <si>
    <t>MITU</t>
  </si>
  <si>
    <t>SAN JOSE DEL GUAVIARE</t>
  </si>
  <si>
    <t>LA URIBE</t>
  </si>
  <si>
    <t>MELGAR</t>
  </si>
  <si>
    <t>LA MACARENA</t>
  </si>
  <si>
    <t>PUERTO INIRIDA</t>
  </si>
  <si>
    <t>GUAINIA (BARRANCO MINAS)</t>
  </si>
  <si>
    <t>SOLANO</t>
  </si>
  <si>
    <t>CARURU</t>
  </si>
  <si>
    <t>TARAIRA</t>
  </si>
  <si>
    <t>LA PEDRERA</t>
  </si>
  <si>
    <t>SAN MARTIN</t>
  </si>
  <si>
    <t>MIRAFLORES - GUAVIARE</t>
  </si>
  <si>
    <t>SANTA RITA - VICHADA</t>
  </si>
  <si>
    <t>PUERTO LEGUIZAMO</t>
  </si>
  <si>
    <t>No se incluye la carga en tránsito.</t>
  </si>
  <si>
    <r>
      <t xml:space="preserve">Información provisional. Carga en toneladas. Fuente: Empresas aéreas archivo origen-destino. 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</t>
    </r>
  </si>
  <si>
    <t>Cuadro 1.12 Pasajeros Internacionales por Aeropuerto</t>
  </si>
  <si>
    <t>Cuadro 1.13 Carga Internacional por Aeropuerto</t>
  </si>
  <si>
    <t>Información provisional. Fuente: Empresas Aéreas Archivo Origen-Destino. Carga en toneladas.</t>
  </si>
  <si>
    <t>Nota: No incluye la carga en tránsito.</t>
  </si>
  <si>
    <t>Aeronáutica Civil de Colombia</t>
  </si>
  <si>
    <t>Oficina de Transporte Aéreo</t>
  </si>
  <si>
    <t>Grupo de Estudios Sectoriales</t>
  </si>
  <si>
    <t>Operación regular</t>
  </si>
  <si>
    <t>Indice Cuadros Anexos</t>
  </si>
  <si>
    <t xml:space="preserve">Cuadro 1.1 </t>
  </si>
  <si>
    <t>Comportamiento del Transporte aéreo regular - Pasajeros y Carga</t>
  </si>
  <si>
    <t xml:space="preserve">Cuadro 1.2 </t>
  </si>
  <si>
    <t>Pasajeros Nacionales por empresa</t>
  </si>
  <si>
    <t>Cuadro 1.3</t>
  </si>
  <si>
    <t>Carga nacional por empresa</t>
  </si>
  <si>
    <t>Cuadro 1.4</t>
  </si>
  <si>
    <t>Pasajeros Internacionales por empresa</t>
  </si>
  <si>
    <t>Cuadro 1.5</t>
  </si>
  <si>
    <t>Carga internacional por empresa</t>
  </si>
  <si>
    <t>Cuadro 1.6</t>
  </si>
  <si>
    <t>Pasajeros Nacionales por principales rutas</t>
  </si>
  <si>
    <t>Cuadro 1.6B</t>
  </si>
  <si>
    <t>Pasajeros Rutas troncales por empresa</t>
  </si>
  <si>
    <t xml:space="preserve">Cuadro 1.7 </t>
  </si>
  <si>
    <t>Carga nacional por principales rutas</t>
  </si>
  <si>
    <t>Cuadro 1.8</t>
  </si>
  <si>
    <t>Pasajeros internacionales por principales rutas</t>
  </si>
  <si>
    <t>Cuadro 1.8B</t>
  </si>
  <si>
    <t>Pasajeros internacionales Continente - País</t>
  </si>
  <si>
    <t>Cuadro 1.8C</t>
  </si>
  <si>
    <t>Pasajeros internacionales Continente – Empresa</t>
  </si>
  <si>
    <t>Cuadro 1.9</t>
  </si>
  <si>
    <t>Carga internacional por principales rutas</t>
  </si>
  <si>
    <t>Cuadro 1.9B</t>
  </si>
  <si>
    <t>Carga internacional por Continente – País</t>
  </si>
  <si>
    <t>Cuadro 1.9C</t>
  </si>
  <si>
    <t>Carga internacional por Continente – Empresa</t>
  </si>
  <si>
    <t>Cuadro 1.10</t>
  </si>
  <si>
    <t>Pasajeros nacionales por aeropuerto</t>
  </si>
  <si>
    <t>Cuadro 1.11</t>
  </si>
  <si>
    <t>Carga nacional por aeropuerto</t>
  </si>
  <si>
    <t>Cuadro 1.12</t>
  </si>
  <si>
    <t>Pasajeros internacionales por aeropuerto</t>
  </si>
  <si>
    <t>Cuadro 1.13</t>
  </si>
  <si>
    <t>Carga internacional por aeropuerto</t>
  </si>
  <si>
    <t>Edición</t>
  </si>
  <si>
    <t>Juan Carlos Torres Camargo</t>
  </si>
  <si>
    <t>Estadístico Grupo de Estudios Sectoriales</t>
  </si>
  <si>
    <t>juan.torres@aerocivil.gov.co</t>
  </si>
  <si>
    <t>Boletín Origen-Destino Marzo 2010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</si>
</sst>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[$-C0A]dddd\,\ dd&quot; de &quot;mmmm&quot; de &quot;yyyy"/>
    <numFmt numFmtId="197" formatCode="[$-C0A]mmmm\-yy;@"/>
    <numFmt numFmtId="198" formatCode="0.0%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mmmm\-yy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Univers"/>
      <family val="2"/>
    </font>
    <font>
      <sz val="10"/>
      <name val="Century Gothic"/>
      <family val="2"/>
    </font>
    <font>
      <b/>
      <u val="single"/>
      <sz val="16"/>
      <name val="Arial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sz val="14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2"/>
      <name val="Courier"/>
      <family val="0"/>
    </font>
    <font>
      <b/>
      <sz val="10"/>
      <color indexed="12"/>
      <name val="Century Gothic"/>
      <family val="2"/>
    </font>
    <font>
      <sz val="10"/>
      <color indexed="12"/>
      <name val="Century Gothic"/>
      <family val="2"/>
    </font>
    <font>
      <sz val="11"/>
      <color indexed="12"/>
      <name val="Century Gothic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0"/>
      <name val="MS Sans Serif"/>
      <family val="0"/>
    </font>
    <font>
      <b/>
      <u val="single"/>
      <sz val="14"/>
      <color indexed="12"/>
      <name val="Arial"/>
      <family val="2"/>
    </font>
    <font>
      <sz val="9"/>
      <name val="Century Gothic"/>
      <family val="2"/>
    </font>
    <font>
      <b/>
      <sz val="11"/>
      <color indexed="12"/>
      <name val="Century Gothic"/>
      <family val="2"/>
    </font>
    <font>
      <b/>
      <sz val="15"/>
      <name val="Century Gothic"/>
      <family val="2"/>
    </font>
    <font>
      <b/>
      <sz val="12"/>
      <color indexed="12"/>
      <name val="Century Gothic"/>
      <family val="2"/>
    </font>
    <font>
      <sz val="12"/>
      <color indexed="12"/>
      <name val="Century Gothic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single"/>
      <sz val="14"/>
      <color indexed="48"/>
      <name val="Arial"/>
      <family val="2"/>
    </font>
    <font>
      <b/>
      <u val="single"/>
      <sz val="15"/>
      <color indexed="48"/>
      <name val="Arial"/>
      <family val="2"/>
    </font>
    <font>
      <sz val="8"/>
      <name val="Arial"/>
      <family val="0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u val="single"/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18"/>
      <name val="Arial"/>
      <family val="2"/>
    </font>
    <font>
      <u val="single"/>
      <sz val="10"/>
      <color indexed="12"/>
      <name val="Arial"/>
      <family val="2"/>
    </font>
    <font>
      <b/>
      <sz val="20"/>
      <color indexed="12"/>
      <name val="Arial"/>
      <family val="2"/>
    </font>
    <font>
      <b/>
      <sz val="1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thin"/>
    </border>
    <border>
      <left style="thin"/>
      <right style="thick"/>
      <top style="medium"/>
      <bottom style="medium"/>
    </border>
    <border>
      <left style="thick"/>
      <right style="medium"/>
      <top style="thin"/>
      <bottom style="thin"/>
    </border>
    <border>
      <left style="thin"/>
      <right style="thick"/>
      <top style="medium"/>
      <bottom style="thin"/>
    </border>
    <border>
      <left style="thick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n"/>
      <top style="thick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37" fontId="13" fillId="0" borderId="0">
      <alignment/>
      <protection/>
    </xf>
    <xf numFmtId="37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061">
    <xf numFmtId="0" fontId="0" fillId="0" borderId="0" xfId="0" applyAlignment="1">
      <alignment/>
    </xf>
    <xf numFmtId="37" fontId="22" fillId="0" borderId="0" xfId="63" applyFont="1">
      <alignment/>
      <protection/>
    </xf>
    <xf numFmtId="37" fontId="23" fillId="2" borderId="10" xfId="45" applyFont="1" applyFill="1" applyBorder="1" applyAlignment="1">
      <alignment horizontal="center"/>
    </xf>
    <xf numFmtId="37" fontId="23" fillId="2" borderId="11" xfId="45" applyFont="1" applyFill="1" applyBorder="1" applyAlignment="1">
      <alignment horizontal="center"/>
    </xf>
    <xf numFmtId="37" fontId="24" fillId="7" borderId="12" xfId="63" applyFont="1" applyFill="1" applyBorder="1" applyAlignment="1">
      <alignment horizontal="center" vertical="center"/>
      <protection/>
    </xf>
    <xf numFmtId="37" fontId="24" fillId="7" borderId="13" xfId="63" applyFont="1" applyFill="1" applyBorder="1" applyAlignment="1">
      <alignment horizontal="center" vertical="center"/>
      <protection/>
    </xf>
    <xf numFmtId="37" fontId="24" fillId="7" borderId="14" xfId="63" applyFont="1" applyFill="1" applyBorder="1" applyAlignment="1">
      <alignment horizontal="center" vertical="center"/>
      <protection/>
    </xf>
    <xf numFmtId="37" fontId="24" fillId="7" borderId="15" xfId="63" applyFont="1" applyFill="1" applyBorder="1" applyAlignment="1">
      <alignment horizontal="center" vertical="center"/>
      <protection/>
    </xf>
    <xf numFmtId="37" fontId="24" fillId="7" borderId="0" xfId="63" applyFont="1" applyFill="1" applyBorder="1" applyAlignment="1">
      <alignment horizontal="center" vertical="center"/>
      <protection/>
    </xf>
    <xf numFmtId="37" fontId="24" fillId="7" borderId="16" xfId="63" applyFont="1" applyFill="1" applyBorder="1" applyAlignment="1">
      <alignment horizontal="center" vertical="center"/>
      <protection/>
    </xf>
    <xf numFmtId="37" fontId="25" fillId="7" borderId="17" xfId="63" applyFont="1" applyFill="1" applyBorder="1" applyAlignment="1">
      <alignment vertical="center"/>
      <protection/>
    </xf>
    <xf numFmtId="37" fontId="25" fillId="7" borderId="18" xfId="63" applyFont="1" applyFill="1" applyBorder="1" applyAlignment="1">
      <alignment vertical="center"/>
      <protection/>
    </xf>
    <xf numFmtId="37" fontId="22" fillId="7" borderId="18" xfId="63" applyFont="1" applyFill="1" applyBorder="1">
      <alignment/>
      <protection/>
    </xf>
    <xf numFmtId="37" fontId="22" fillId="7" borderId="19" xfId="63" applyFont="1" applyFill="1" applyBorder="1">
      <alignment/>
      <protection/>
    </xf>
    <xf numFmtId="37" fontId="26" fillId="7" borderId="12" xfId="63" applyFont="1" applyFill="1" applyBorder="1">
      <alignment/>
      <protection/>
    </xf>
    <xf numFmtId="37" fontId="26" fillId="7" borderId="14" xfId="63" applyFont="1" applyFill="1" applyBorder="1">
      <alignment/>
      <protection/>
    </xf>
    <xf numFmtId="37" fontId="25" fillId="7" borderId="12" xfId="63" applyFont="1" applyFill="1" applyBorder="1" applyAlignment="1" applyProtection="1">
      <alignment horizontal="center" vertical="center"/>
      <protection/>
    </xf>
    <xf numFmtId="37" fontId="25" fillId="7" borderId="13" xfId="63" applyFont="1" applyFill="1" applyBorder="1" applyAlignment="1" applyProtection="1">
      <alignment horizontal="center" vertical="center"/>
      <protection/>
    </xf>
    <xf numFmtId="37" fontId="25" fillId="7" borderId="14" xfId="63" applyFont="1" applyFill="1" applyBorder="1" applyAlignment="1" applyProtection="1">
      <alignment horizontal="center" vertical="center"/>
      <protection/>
    </xf>
    <xf numFmtId="37" fontId="25" fillId="7" borderId="12" xfId="63" applyFont="1" applyFill="1" applyBorder="1" applyAlignment="1">
      <alignment horizontal="center" vertical="center"/>
      <protection/>
    </xf>
    <xf numFmtId="37" fontId="25" fillId="7" borderId="13" xfId="63" applyFont="1" applyFill="1" applyBorder="1" applyAlignment="1">
      <alignment horizontal="center" vertical="center"/>
      <protection/>
    </xf>
    <xf numFmtId="37" fontId="25" fillId="7" borderId="14" xfId="63" applyFont="1" applyFill="1" applyBorder="1" applyAlignment="1">
      <alignment horizontal="center" vertical="center"/>
      <protection/>
    </xf>
    <xf numFmtId="37" fontId="26" fillId="7" borderId="15" xfId="63" applyFont="1" applyFill="1" applyBorder="1">
      <alignment/>
      <protection/>
    </xf>
    <xf numFmtId="37" fontId="26" fillId="7" borderId="16" xfId="63" applyFont="1" applyFill="1" applyBorder="1">
      <alignment/>
      <protection/>
    </xf>
    <xf numFmtId="37" fontId="25" fillId="7" borderId="15" xfId="63" applyFont="1" applyFill="1" applyBorder="1" applyAlignment="1" applyProtection="1">
      <alignment horizontal="center" vertical="center"/>
      <protection/>
    </xf>
    <xf numFmtId="37" fontId="25" fillId="7" borderId="0" xfId="63" applyFont="1" applyFill="1" applyBorder="1" applyAlignment="1" applyProtection="1">
      <alignment horizontal="center" vertical="center"/>
      <protection/>
    </xf>
    <xf numFmtId="37" fontId="25" fillId="7" borderId="16" xfId="63" applyFont="1" applyFill="1" applyBorder="1" applyAlignment="1" applyProtection="1">
      <alignment horizontal="center" vertical="center"/>
      <protection/>
    </xf>
    <xf numFmtId="37" fontId="25" fillId="7" borderId="15" xfId="63" applyFont="1" applyFill="1" applyBorder="1" applyAlignment="1">
      <alignment horizontal="center" vertical="center"/>
      <protection/>
    </xf>
    <xf numFmtId="37" fontId="25" fillId="7" borderId="0" xfId="63" applyFont="1" applyFill="1" applyBorder="1" applyAlignment="1">
      <alignment horizontal="center" vertical="center"/>
      <protection/>
    </xf>
    <xf numFmtId="37" fontId="27" fillId="7" borderId="15" xfId="63" applyFont="1" applyFill="1" applyBorder="1">
      <alignment/>
      <protection/>
    </xf>
    <xf numFmtId="37" fontId="27" fillId="7" borderId="16" xfId="63" applyFont="1" applyFill="1" applyBorder="1">
      <alignment/>
      <protection/>
    </xf>
    <xf numFmtId="37" fontId="28" fillId="7" borderId="15" xfId="63" applyFont="1" applyFill="1" applyBorder="1" applyAlignment="1">
      <alignment horizontal="center"/>
      <protection/>
    </xf>
    <xf numFmtId="37" fontId="28" fillId="7" borderId="16" xfId="63" applyFont="1" applyFill="1" applyBorder="1" applyAlignment="1">
      <alignment horizontal="center"/>
      <protection/>
    </xf>
    <xf numFmtId="37" fontId="29" fillId="7" borderId="12" xfId="63" applyFont="1" applyFill="1" applyBorder="1" applyAlignment="1">
      <alignment horizontal="center" vertical="center"/>
      <protection/>
    </xf>
    <xf numFmtId="37" fontId="29" fillId="7" borderId="20" xfId="63" applyFont="1" applyFill="1" applyBorder="1" applyAlignment="1">
      <alignment horizontal="center" vertical="center"/>
      <protection/>
    </xf>
    <xf numFmtId="37" fontId="29" fillId="7" borderId="13" xfId="63" applyFont="1" applyFill="1" applyBorder="1" applyAlignment="1">
      <alignment horizontal="center" vertical="center"/>
      <protection/>
    </xf>
    <xf numFmtId="37" fontId="29" fillId="7" borderId="21" xfId="63" applyFont="1" applyFill="1" applyBorder="1" applyAlignment="1">
      <alignment horizontal="center" vertical="center" wrapText="1"/>
      <protection/>
    </xf>
    <xf numFmtId="37" fontId="25" fillId="7" borderId="12" xfId="63" applyFont="1" applyFill="1" applyBorder="1" applyAlignment="1" applyProtection="1">
      <alignment horizontal="centerContinuous" vertical="center"/>
      <protection/>
    </xf>
    <xf numFmtId="37" fontId="29" fillId="7" borderId="13" xfId="63" applyFont="1" applyFill="1" applyBorder="1" applyAlignment="1">
      <alignment horizontal="centerContinuous" vertical="center"/>
      <protection/>
    </xf>
    <xf numFmtId="37" fontId="29" fillId="7" borderId="14" xfId="63" applyFont="1" applyFill="1" applyBorder="1" applyAlignment="1">
      <alignment horizontal="centerContinuous" vertical="center"/>
      <protection/>
    </xf>
    <xf numFmtId="37" fontId="28" fillId="7" borderId="13" xfId="63" applyFont="1" applyFill="1" applyBorder="1" applyAlignment="1" applyProtection="1">
      <alignment horizontal="center" vertical="center"/>
      <protection/>
    </xf>
    <xf numFmtId="37" fontId="28" fillId="7" borderId="22" xfId="63" applyFont="1" applyFill="1" applyBorder="1" applyAlignment="1">
      <alignment horizontal="center" vertical="center" wrapText="1"/>
      <protection/>
    </xf>
    <xf numFmtId="37" fontId="28" fillId="7" borderId="12" xfId="63" applyFont="1" applyFill="1" applyBorder="1" applyAlignment="1">
      <alignment horizontal="center" vertical="center"/>
      <protection/>
    </xf>
    <xf numFmtId="37" fontId="28" fillId="7" borderId="23" xfId="63" applyFont="1" applyFill="1" applyBorder="1" applyAlignment="1">
      <alignment horizontal="center" vertical="center" wrapText="1"/>
      <protection/>
    </xf>
    <xf numFmtId="37" fontId="30" fillId="7" borderId="15" xfId="63" applyFont="1" applyFill="1" applyBorder="1" applyAlignment="1">
      <alignment horizontal="center" vertical="center"/>
      <protection/>
    </xf>
    <xf numFmtId="37" fontId="30" fillId="7" borderId="24" xfId="63" applyFont="1" applyFill="1" applyBorder="1" applyAlignment="1">
      <alignment horizontal="center" vertical="center"/>
      <protection/>
    </xf>
    <xf numFmtId="37" fontId="30" fillId="7" borderId="0" xfId="63" applyFont="1" applyFill="1" applyBorder="1" applyAlignment="1">
      <alignment horizontal="center" vertical="center"/>
      <protection/>
    </xf>
    <xf numFmtId="37" fontId="30" fillId="7" borderId="25" xfId="63" applyFont="1" applyFill="1" applyBorder="1" applyAlignment="1">
      <alignment horizontal="center" vertical="center" wrapText="1"/>
      <protection/>
    </xf>
    <xf numFmtId="37" fontId="29" fillId="7" borderId="26" xfId="63" applyFont="1" applyFill="1" applyBorder="1" applyAlignment="1" applyProtection="1">
      <alignment horizontal="fill"/>
      <protection/>
    </xf>
    <xf numFmtId="37" fontId="29" fillId="7" borderId="27" xfId="63" applyFont="1" applyFill="1" applyBorder="1" applyAlignment="1" applyProtection="1">
      <alignment horizontal="fill"/>
      <protection/>
    </xf>
    <xf numFmtId="37" fontId="29" fillId="7" borderId="28" xfId="63" applyFont="1" applyFill="1" applyBorder="1" applyAlignment="1" applyProtection="1">
      <alignment horizontal="fill"/>
      <protection/>
    </xf>
    <xf numFmtId="37" fontId="29" fillId="7" borderId="29" xfId="63" applyFont="1" applyFill="1" applyBorder="1" applyAlignment="1" applyProtection="1">
      <alignment horizontal="fill"/>
      <protection/>
    </xf>
    <xf numFmtId="37" fontId="31" fillId="7" borderId="0" xfId="63" applyFont="1" applyFill="1" applyBorder="1" applyAlignment="1">
      <alignment vertical="center"/>
      <protection/>
    </xf>
    <xf numFmtId="37" fontId="31" fillId="7" borderId="30" xfId="63" applyFont="1" applyFill="1" applyBorder="1" applyAlignment="1">
      <alignment horizontal="center" vertical="center" wrapText="1"/>
      <protection/>
    </xf>
    <xf numFmtId="37" fontId="31" fillId="7" borderId="15" xfId="63" applyFont="1" applyFill="1" applyBorder="1" applyAlignment="1">
      <alignment horizontal="center" vertical="center"/>
      <protection/>
    </xf>
    <xf numFmtId="37" fontId="31" fillId="7" borderId="31" xfId="63" applyFont="1" applyFill="1" applyBorder="1" applyAlignment="1">
      <alignment horizontal="center" vertical="center" wrapText="1"/>
      <protection/>
    </xf>
    <xf numFmtId="37" fontId="26" fillId="7" borderId="17" xfId="63" applyFont="1" applyFill="1" applyBorder="1" applyAlignment="1" applyProtection="1">
      <alignment horizontal="centerContinuous"/>
      <protection/>
    </xf>
    <xf numFmtId="37" fontId="26" fillId="7" borderId="19" xfId="63" applyFont="1" applyFill="1" applyBorder="1" applyAlignment="1">
      <alignment horizontal="centerContinuous"/>
      <protection/>
    </xf>
    <xf numFmtId="37" fontId="30" fillId="7" borderId="17" xfId="63" applyFont="1" applyFill="1" applyBorder="1" applyAlignment="1">
      <alignment horizontal="center" vertical="center"/>
      <protection/>
    </xf>
    <xf numFmtId="37" fontId="30" fillId="7" borderId="32" xfId="63" applyFont="1" applyFill="1" applyBorder="1" applyAlignment="1">
      <alignment horizontal="center" vertical="center"/>
      <protection/>
    </xf>
    <xf numFmtId="37" fontId="30" fillId="7" borderId="18" xfId="63" applyFont="1" applyFill="1" applyBorder="1" applyAlignment="1">
      <alignment horizontal="center" vertical="center"/>
      <protection/>
    </xf>
    <xf numFmtId="37" fontId="30" fillId="7" borderId="33" xfId="63" applyFont="1" applyFill="1" applyBorder="1" applyAlignment="1">
      <alignment horizontal="center" vertical="center" wrapText="1"/>
      <protection/>
    </xf>
    <xf numFmtId="37" fontId="29" fillId="7" borderId="34" xfId="63" applyFont="1" applyFill="1" applyBorder="1" applyAlignment="1" applyProtection="1">
      <alignment horizontal="center"/>
      <protection/>
    </xf>
    <xf numFmtId="37" fontId="29" fillId="7" borderId="32" xfId="63" applyFont="1" applyFill="1" applyBorder="1" applyAlignment="1" applyProtection="1">
      <alignment horizontal="center"/>
      <protection/>
    </xf>
    <xf numFmtId="37" fontId="29" fillId="7" borderId="18" xfId="63" applyFont="1" applyFill="1" applyBorder="1" applyAlignment="1" applyProtection="1">
      <alignment horizontal="center"/>
      <protection/>
    </xf>
    <xf numFmtId="37" fontId="29" fillId="7" borderId="19" xfId="63" applyFont="1" applyFill="1" applyBorder="1" applyAlignment="1" applyProtection="1">
      <alignment horizontal="center"/>
      <protection/>
    </xf>
    <xf numFmtId="37" fontId="31" fillId="7" borderId="18" xfId="63" applyFont="1" applyFill="1" applyBorder="1" applyAlignment="1">
      <alignment vertical="center"/>
      <protection/>
    </xf>
    <xf numFmtId="37" fontId="31" fillId="7" borderId="35" xfId="63" applyFont="1" applyFill="1" applyBorder="1" applyAlignment="1">
      <alignment horizontal="center" vertical="center" wrapText="1"/>
      <protection/>
    </xf>
    <xf numFmtId="37" fontId="28" fillId="0" borderId="15" xfId="63" applyFont="1" applyFill="1" applyBorder="1" applyAlignment="1" applyProtection="1">
      <alignment horizontal="center" vertical="center"/>
      <protection/>
    </xf>
    <xf numFmtId="37" fontId="32" fillId="0" borderId="0" xfId="63" applyFont="1" applyFill="1" applyBorder="1" applyAlignment="1" applyProtection="1">
      <alignment horizontal="left"/>
      <protection/>
    </xf>
    <xf numFmtId="3" fontId="22" fillId="0" borderId="36" xfId="63" applyNumberFormat="1" applyFont="1" applyFill="1" applyBorder="1" applyAlignment="1">
      <alignment horizontal="right"/>
      <protection/>
    </xf>
    <xf numFmtId="3" fontId="22" fillId="0" borderId="20" xfId="63" applyNumberFormat="1" applyFont="1" applyFill="1" applyBorder="1">
      <alignment/>
      <protection/>
    </xf>
    <xf numFmtId="3" fontId="22" fillId="0" borderId="13" xfId="63" applyNumberFormat="1" applyFont="1" applyFill="1" applyBorder="1">
      <alignment/>
      <protection/>
    </xf>
    <xf numFmtId="3" fontId="22" fillId="0" borderId="21" xfId="63" applyNumberFormat="1" applyFont="1" applyFill="1" applyBorder="1">
      <alignment/>
      <protection/>
    </xf>
    <xf numFmtId="3" fontId="22" fillId="0" borderId="12" xfId="63" applyNumberFormat="1" applyFont="1" applyFill="1" applyBorder="1" applyAlignment="1">
      <alignment horizontal="right"/>
      <protection/>
    </xf>
    <xf numFmtId="3" fontId="22" fillId="0" borderId="20" xfId="63" applyNumberFormat="1" applyFont="1" applyFill="1" applyBorder="1" applyAlignment="1">
      <alignment horizontal="right"/>
      <protection/>
    </xf>
    <xf numFmtId="37" fontId="22" fillId="0" borderId="13" xfId="63" applyFont="1" applyFill="1" applyBorder="1" applyProtection="1">
      <alignment/>
      <protection/>
    </xf>
    <xf numFmtId="37" fontId="22" fillId="0" borderId="12" xfId="63" applyFont="1" applyFill="1" applyBorder="1" applyAlignment="1" applyProtection="1">
      <alignment horizontal="right"/>
      <protection/>
    </xf>
    <xf numFmtId="37" fontId="22" fillId="0" borderId="20" xfId="63" applyFont="1" applyFill="1" applyBorder="1" applyAlignment="1" applyProtection="1">
      <alignment horizontal="right"/>
      <protection/>
    </xf>
    <xf numFmtId="37" fontId="22" fillId="0" borderId="14" xfId="63" applyFont="1" applyFill="1" applyBorder="1" applyProtection="1">
      <alignment/>
      <protection/>
    </xf>
    <xf numFmtId="37" fontId="22" fillId="0" borderId="37" xfId="63" applyFont="1" applyFill="1" applyBorder="1" applyProtection="1">
      <alignment/>
      <protection/>
    </xf>
    <xf numFmtId="37" fontId="22" fillId="0" borderId="13" xfId="63" applyFont="1" applyBorder="1">
      <alignment/>
      <protection/>
    </xf>
    <xf numFmtId="37" fontId="30" fillId="5" borderId="38" xfId="63" applyFont="1" applyFill="1" applyBorder="1">
      <alignment/>
      <protection/>
    </xf>
    <xf numFmtId="37" fontId="30" fillId="5" borderId="23" xfId="63" applyFont="1" applyFill="1" applyBorder="1">
      <alignment/>
      <protection/>
    </xf>
    <xf numFmtId="37" fontId="22" fillId="0" borderId="0" xfId="63" applyFont="1">
      <alignment/>
      <protection/>
    </xf>
    <xf numFmtId="37" fontId="33" fillId="0" borderId="15" xfId="63" applyFont="1" applyBorder="1">
      <alignment/>
      <protection/>
    </xf>
    <xf numFmtId="37" fontId="32" fillId="0" borderId="0" xfId="63" applyFont="1" applyFill="1" applyBorder="1" applyAlignment="1" applyProtection="1">
      <alignment horizontal="left"/>
      <protection/>
    </xf>
    <xf numFmtId="3" fontId="22" fillId="0" borderId="39" xfId="63" applyNumberFormat="1" applyFont="1" applyFill="1" applyBorder="1" applyAlignment="1">
      <alignment horizontal="right"/>
      <protection/>
    </xf>
    <xf numFmtId="3" fontId="22" fillId="0" borderId="24" xfId="63" applyNumberFormat="1" applyFont="1" applyFill="1" applyBorder="1">
      <alignment/>
      <protection/>
    </xf>
    <xf numFmtId="3" fontId="22" fillId="0" borderId="0" xfId="63" applyNumberFormat="1" applyFont="1" applyFill="1" applyBorder="1">
      <alignment/>
      <protection/>
    </xf>
    <xf numFmtId="3" fontId="22" fillId="0" borderId="25" xfId="63" applyNumberFormat="1" applyFont="1" applyFill="1" applyBorder="1">
      <alignment/>
      <protection/>
    </xf>
    <xf numFmtId="3" fontId="22" fillId="0" borderId="15" xfId="63" applyNumberFormat="1" applyFont="1" applyFill="1" applyBorder="1" applyAlignment="1">
      <alignment horizontal="right"/>
      <protection/>
    </xf>
    <xf numFmtId="3" fontId="22" fillId="0" borderId="24" xfId="63" applyNumberFormat="1" applyFont="1" applyFill="1" applyBorder="1" applyAlignment="1">
      <alignment horizontal="right"/>
      <protection/>
    </xf>
    <xf numFmtId="37" fontId="22" fillId="0" borderId="0" xfId="63" applyFont="1" applyFill="1" applyBorder="1" applyProtection="1">
      <alignment/>
      <protection/>
    </xf>
    <xf numFmtId="37" fontId="22" fillId="0" borderId="15" xfId="63" applyFont="1" applyFill="1" applyBorder="1" applyAlignment="1" applyProtection="1">
      <alignment horizontal="right"/>
      <protection/>
    </xf>
    <xf numFmtId="37" fontId="22" fillId="0" borderId="24" xfId="63" applyFont="1" applyFill="1" applyBorder="1" applyAlignment="1" applyProtection="1">
      <alignment horizontal="right"/>
      <protection/>
    </xf>
    <xf numFmtId="37" fontId="22" fillId="0" borderId="16" xfId="63" applyFont="1" applyFill="1" applyBorder="1" applyProtection="1">
      <alignment/>
      <protection/>
    </xf>
    <xf numFmtId="37" fontId="22" fillId="0" borderId="40" xfId="63" applyFont="1" applyFill="1" applyBorder="1" applyAlignment="1" applyProtection="1">
      <alignment horizontal="right"/>
      <protection/>
    </xf>
    <xf numFmtId="37" fontId="22" fillId="0" borderId="0" xfId="63" applyFont="1" applyBorder="1">
      <alignment/>
      <protection/>
    </xf>
    <xf numFmtId="37" fontId="30" fillId="5" borderId="15" xfId="63" applyFont="1" applyFill="1" applyBorder="1">
      <alignment/>
      <protection/>
    </xf>
    <xf numFmtId="37" fontId="30" fillId="5" borderId="31" xfId="63" applyFont="1" applyFill="1" applyBorder="1">
      <alignment/>
      <protection/>
    </xf>
    <xf numFmtId="37" fontId="32" fillId="0" borderId="0" xfId="63" applyFont="1">
      <alignment/>
      <protection/>
    </xf>
    <xf numFmtId="37" fontId="34" fillId="0" borderId="0" xfId="63" applyFont="1" applyFill="1" applyBorder="1" applyAlignment="1" applyProtection="1">
      <alignment horizontal="left"/>
      <protection/>
    </xf>
    <xf numFmtId="3" fontId="35" fillId="0" borderId="39" xfId="63" applyNumberFormat="1" applyFont="1" applyFill="1" applyBorder="1" applyAlignment="1">
      <alignment horizontal="right"/>
      <protection/>
    </xf>
    <xf numFmtId="3" fontId="35" fillId="0" borderId="24" xfId="63" applyNumberFormat="1" applyFont="1" applyFill="1" applyBorder="1">
      <alignment/>
      <protection/>
    </xf>
    <xf numFmtId="3" fontId="35" fillId="0" borderId="0" xfId="63" applyNumberFormat="1" applyFont="1" applyFill="1" applyBorder="1">
      <alignment/>
      <protection/>
    </xf>
    <xf numFmtId="3" fontId="35" fillId="0" borderId="25" xfId="63" applyNumberFormat="1" applyFont="1" applyFill="1" applyBorder="1">
      <alignment/>
      <protection/>
    </xf>
    <xf numFmtId="3" fontId="35" fillId="0" borderId="15" xfId="63" applyNumberFormat="1" applyFont="1" applyFill="1" applyBorder="1" applyAlignment="1">
      <alignment horizontal="right"/>
      <protection/>
    </xf>
    <xf numFmtId="3" fontId="35" fillId="0" borderId="24" xfId="63" applyNumberFormat="1" applyFont="1" applyFill="1" applyBorder="1" applyAlignment="1">
      <alignment horizontal="right"/>
      <protection/>
    </xf>
    <xf numFmtId="37" fontId="35" fillId="0" borderId="0" xfId="63" applyFont="1" applyFill="1" applyBorder="1" applyProtection="1">
      <alignment/>
      <protection/>
    </xf>
    <xf numFmtId="37" fontId="35" fillId="0" borderId="15" xfId="63" applyFont="1" applyFill="1" applyBorder="1" applyProtection="1">
      <alignment/>
      <protection/>
    </xf>
    <xf numFmtId="37" fontId="35" fillId="0" borderId="24" xfId="63" applyFont="1" applyFill="1" applyBorder="1" applyAlignment="1" applyProtection="1">
      <alignment horizontal="right"/>
      <protection/>
    </xf>
    <xf numFmtId="37" fontId="35" fillId="0" borderId="16" xfId="63" applyFont="1" applyFill="1" applyBorder="1" applyProtection="1">
      <alignment/>
      <protection/>
    </xf>
    <xf numFmtId="37" fontId="35" fillId="0" borderId="40" xfId="63" applyFont="1" applyFill="1" applyBorder="1" applyAlignment="1" applyProtection="1">
      <alignment horizontal="right"/>
      <protection/>
    </xf>
    <xf numFmtId="37" fontId="35" fillId="0" borderId="0" xfId="63" applyFont="1" applyBorder="1">
      <alignment/>
      <protection/>
    </xf>
    <xf numFmtId="37" fontId="36" fillId="5" borderId="15" xfId="63" applyFont="1" applyFill="1" applyBorder="1">
      <alignment/>
      <protection/>
    </xf>
    <xf numFmtId="37" fontId="36" fillId="5" borderId="31" xfId="63" applyFont="1" applyFill="1" applyBorder="1">
      <alignment/>
      <protection/>
    </xf>
    <xf numFmtId="37" fontId="35" fillId="0" borderId="0" xfId="63" applyFont="1">
      <alignment/>
      <protection/>
    </xf>
    <xf numFmtId="37" fontId="30" fillId="0" borderId="0" xfId="63" applyFont="1">
      <alignment/>
      <protection/>
    </xf>
    <xf numFmtId="37" fontId="33" fillId="0" borderId="41" xfId="63" applyFont="1" applyBorder="1">
      <alignment/>
      <protection/>
    </xf>
    <xf numFmtId="37" fontId="30" fillId="0" borderId="42" xfId="63" applyFont="1" applyFill="1" applyBorder="1" applyAlignment="1">
      <alignment vertical="center"/>
      <protection/>
    </xf>
    <xf numFmtId="37" fontId="32" fillId="0" borderId="28" xfId="63" applyFont="1" applyFill="1" applyBorder="1" applyAlignment="1" applyProtection="1">
      <alignment horizontal="left"/>
      <protection/>
    </xf>
    <xf numFmtId="3" fontId="22" fillId="0" borderId="43" xfId="63" applyNumberFormat="1" applyFont="1" applyFill="1" applyBorder="1" applyAlignment="1">
      <alignment horizontal="right"/>
      <protection/>
    </xf>
    <xf numFmtId="3" fontId="22" fillId="0" borderId="27" xfId="63" applyNumberFormat="1" applyFont="1" applyFill="1" applyBorder="1">
      <alignment/>
      <protection/>
    </xf>
    <xf numFmtId="3" fontId="22" fillId="0" borderId="28" xfId="63" applyNumberFormat="1" applyFont="1" applyFill="1" applyBorder="1">
      <alignment/>
      <protection/>
    </xf>
    <xf numFmtId="3" fontId="22" fillId="0" borderId="44" xfId="63" applyNumberFormat="1" applyFont="1" applyFill="1" applyBorder="1">
      <alignment/>
      <protection/>
    </xf>
    <xf numFmtId="37" fontId="22" fillId="0" borderId="42" xfId="63" applyFont="1" applyFill="1" applyBorder="1" applyAlignment="1" applyProtection="1">
      <alignment horizontal="right"/>
      <protection/>
    </xf>
    <xf numFmtId="37" fontId="22" fillId="0" borderId="27" xfId="63" applyFont="1" applyFill="1" applyBorder="1" applyAlignment="1" applyProtection="1">
      <alignment horizontal="right"/>
      <protection/>
    </xf>
    <xf numFmtId="37" fontId="22" fillId="0" borderId="28" xfId="63" applyFont="1" applyFill="1" applyBorder="1" applyProtection="1">
      <alignment/>
      <protection/>
    </xf>
    <xf numFmtId="37" fontId="22" fillId="0" borderId="29" xfId="63" applyFont="1" applyFill="1" applyBorder="1" applyProtection="1">
      <alignment/>
      <protection/>
    </xf>
    <xf numFmtId="37" fontId="22" fillId="0" borderId="45" xfId="63" applyFont="1" applyFill="1" applyBorder="1" applyAlignment="1" applyProtection="1">
      <alignment horizontal="right"/>
      <protection/>
    </xf>
    <xf numFmtId="37" fontId="22" fillId="0" borderId="28" xfId="63" applyFont="1" applyBorder="1">
      <alignment/>
      <protection/>
    </xf>
    <xf numFmtId="37" fontId="30" fillId="5" borderId="46" xfId="63" applyFont="1" applyFill="1" applyBorder="1">
      <alignment/>
      <protection/>
    </xf>
    <xf numFmtId="37" fontId="30" fillId="5" borderId="47" xfId="63" applyFont="1" applyFill="1" applyBorder="1">
      <alignment/>
      <protection/>
    </xf>
    <xf numFmtId="37" fontId="28" fillId="0" borderId="15" xfId="63" applyFont="1" applyFill="1" applyBorder="1" applyAlignment="1" applyProtection="1">
      <alignment vertical="center"/>
      <protection/>
    </xf>
    <xf numFmtId="3" fontId="22" fillId="0" borderId="39" xfId="63" applyNumberFormat="1" applyFont="1" applyFill="1" applyBorder="1" applyAlignment="1">
      <alignment horizontal="right"/>
      <protection/>
    </xf>
    <xf numFmtId="3" fontId="22" fillId="0" borderId="24" xfId="63" applyNumberFormat="1" applyFont="1" applyFill="1" applyBorder="1">
      <alignment/>
      <protection/>
    </xf>
    <xf numFmtId="3" fontId="22" fillId="0" borderId="0" xfId="63" applyNumberFormat="1" applyFont="1" applyFill="1" applyBorder="1">
      <alignment/>
      <protection/>
    </xf>
    <xf numFmtId="3" fontId="22" fillId="0" borderId="25" xfId="63" applyNumberFormat="1" applyFont="1" applyFill="1" applyBorder="1">
      <alignment/>
      <protection/>
    </xf>
    <xf numFmtId="3" fontId="22" fillId="0" borderId="15" xfId="63" applyNumberFormat="1" applyFont="1" applyFill="1" applyBorder="1">
      <alignment/>
      <protection/>
    </xf>
    <xf numFmtId="3" fontId="22" fillId="0" borderId="24" xfId="63" applyNumberFormat="1" applyFont="1" applyFill="1" applyBorder="1" applyAlignment="1">
      <alignment horizontal="right"/>
      <protection/>
    </xf>
    <xf numFmtId="37" fontId="22" fillId="0" borderId="0" xfId="63" applyFont="1" applyFill="1" applyBorder="1" applyProtection="1">
      <alignment/>
      <protection/>
    </xf>
    <xf numFmtId="37" fontId="22" fillId="0" borderId="15" xfId="63" applyFont="1" applyFill="1" applyBorder="1" applyAlignment="1" applyProtection="1">
      <alignment horizontal="right"/>
      <protection/>
    </xf>
    <xf numFmtId="37" fontId="22" fillId="0" borderId="24" xfId="63" applyFont="1" applyFill="1" applyBorder="1" applyAlignment="1" applyProtection="1">
      <alignment horizontal="right"/>
      <protection/>
    </xf>
    <xf numFmtId="37" fontId="22" fillId="0" borderId="16" xfId="63" applyFont="1" applyFill="1" applyBorder="1" applyProtection="1">
      <alignment/>
      <protection/>
    </xf>
    <xf numFmtId="37" fontId="22" fillId="0" borderId="40" xfId="63" applyFont="1" applyFill="1" applyBorder="1" applyAlignment="1" applyProtection="1">
      <alignment horizontal="right"/>
      <protection/>
    </xf>
    <xf numFmtId="37" fontId="22" fillId="0" borderId="0" xfId="63" applyFont="1" applyBorder="1">
      <alignment/>
      <protection/>
    </xf>
    <xf numFmtId="37" fontId="30" fillId="5" borderId="48" xfId="63" applyFont="1" applyFill="1" applyBorder="1">
      <alignment/>
      <protection/>
    </xf>
    <xf numFmtId="37" fontId="30" fillId="5" borderId="31" xfId="63" applyFont="1" applyFill="1" applyBorder="1">
      <alignment/>
      <protection/>
    </xf>
    <xf numFmtId="37" fontId="28" fillId="0" borderId="41" xfId="63" applyFont="1" applyFill="1" applyBorder="1" applyAlignment="1" applyProtection="1">
      <alignment vertical="center"/>
      <protection/>
    </xf>
    <xf numFmtId="3" fontId="35" fillId="0" borderId="39" xfId="63" applyNumberFormat="1" applyFont="1" applyFill="1" applyBorder="1" applyAlignment="1">
      <alignment horizontal="right"/>
      <protection/>
    </xf>
    <xf numFmtId="3" fontId="35" fillId="0" borderId="24" xfId="63" applyNumberFormat="1" applyFont="1" applyFill="1" applyBorder="1">
      <alignment/>
      <protection/>
    </xf>
    <xf numFmtId="3" fontId="35" fillId="0" borderId="0" xfId="63" applyNumberFormat="1" applyFont="1" applyFill="1" applyBorder="1">
      <alignment/>
      <protection/>
    </xf>
    <xf numFmtId="3" fontId="35" fillId="0" borderId="25" xfId="63" applyNumberFormat="1" applyFont="1" applyFill="1" applyBorder="1">
      <alignment/>
      <protection/>
    </xf>
    <xf numFmtId="3" fontId="35" fillId="0" borderId="15" xfId="63" applyNumberFormat="1" applyFont="1" applyFill="1" applyBorder="1">
      <alignment/>
      <protection/>
    </xf>
    <xf numFmtId="3" fontId="35" fillId="0" borderId="24" xfId="63" applyNumberFormat="1" applyFont="1" applyFill="1" applyBorder="1" applyAlignment="1">
      <alignment horizontal="right"/>
      <protection/>
    </xf>
    <xf numFmtId="37" fontId="35" fillId="0" borderId="0" xfId="63" applyFont="1" applyFill="1" applyBorder="1" applyProtection="1">
      <alignment/>
      <protection/>
    </xf>
    <xf numFmtId="37" fontId="35" fillId="0" borderId="15" xfId="63" applyFont="1" applyFill="1" applyBorder="1" applyAlignment="1" applyProtection="1">
      <alignment horizontal="right"/>
      <protection/>
    </xf>
    <xf numFmtId="37" fontId="35" fillId="0" borderId="24" xfId="63" applyFont="1" applyFill="1" applyBorder="1" applyAlignment="1" applyProtection="1">
      <alignment horizontal="right"/>
      <protection/>
    </xf>
    <xf numFmtId="37" fontId="35" fillId="0" borderId="16" xfId="63" applyFont="1" applyFill="1" applyBorder="1" applyProtection="1">
      <alignment/>
      <protection/>
    </xf>
    <xf numFmtId="37" fontId="35" fillId="0" borderId="40" xfId="63" applyFont="1" applyFill="1" applyBorder="1" applyAlignment="1" applyProtection="1">
      <alignment horizontal="right"/>
      <protection/>
    </xf>
    <xf numFmtId="37" fontId="35" fillId="0" borderId="0" xfId="63" applyFont="1" applyBorder="1">
      <alignment/>
      <protection/>
    </xf>
    <xf numFmtId="37" fontId="36" fillId="5" borderId="49" xfId="63" applyFont="1" applyFill="1" applyBorder="1">
      <alignment/>
      <protection/>
    </xf>
    <xf numFmtId="37" fontId="36" fillId="5" borderId="50" xfId="63" applyFont="1" applyFill="1" applyBorder="1">
      <alignment/>
      <protection/>
    </xf>
    <xf numFmtId="37" fontId="35" fillId="0" borderId="0" xfId="63" applyFont="1">
      <alignment/>
      <protection/>
    </xf>
    <xf numFmtId="37" fontId="37" fillId="0" borderId="42" xfId="63" applyFont="1" applyFill="1" applyBorder="1" applyAlignment="1" applyProtection="1">
      <alignment horizontal="left"/>
      <protection/>
    </xf>
    <xf numFmtId="37" fontId="22" fillId="0" borderId="43" xfId="63" applyFont="1" applyFill="1" applyBorder="1" applyAlignment="1" applyProtection="1">
      <alignment horizontal="right"/>
      <protection/>
    </xf>
    <xf numFmtId="37" fontId="22" fillId="0" borderId="28" xfId="63" applyFont="1" applyFill="1" applyBorder="1" applyAlignment="1" applyProtection="1">
      <alignment horizontal="right"/>
      <protection/>
    </xf>
    <xf numFmtId="37" fontId="22" fillId="0" borderId="51" xfId="63" applyFont="1" applyFill="1" applyBorder="1" applyAlignment="1" applyProtection="1">
      <alignment horizontal="right"/>
      <protection/>
    </xf>
    <xf numFmtId="37" fontId="22" fillId="0" borderId="45" xfId="63" applyFont="1" applyBorder="1" applyAlignment="1" applyProtection="1">
      <alignment horizontal="right"/>
      <protection/>
    </xf>
    <xf numFmtId="37" fontId="30" fillId="5" borderId="48" xfId="63" applyFont="1" applyFill="1" applyBorder="1">
      <alignment/>
      <protection/>
    </xf>
    <xf numFmtId="37" fontId="38" fillId="0" borderId="15" xfId="63" applyFont="1" applyFill="1" applyBorder="1" applyAlignment="1" applyProtection="1">
      <alignment horizontal="left"/>
      <protection/>
    </xf>
    <xf numFmtId="37" fontId="22" fillId="0" borderId="0" xfId="63" applyFont="1" applyFill="1" applyBorder="1" applyAlignment="1" applyProtection="1">
      <alignment horizontal="left"/>
      <protection/>
    </xf>
    <xf numFmtId="3" fontId="22" fillId="0" borderId="0" xfId="63" applyNumberFormat="1" applyFont="1" applyFill="1" applyBorder="1" applyAlignment="1">
      <alignment horizontal="right"/>
      <protection/>
    </xf>
    <xf numFmtId="3" fontId="22" fillId="0" borderId="25" xfId="63" applyNumberFormat="1" applyFont="1" applyFill="1" applyBorder="1" applyAlignment="1">
      <alignment horizontal="right"/>
      <protection/>
    </xf>
    <xf numFmtId="3" fontId="22" fillId="0" borderId="16" xfId="63" applyNumberFormat="1" applyFont="1" applyFill="1" applyBorder="1" applyAlignment="1">
      <alignment horizontal="right"/>
      <protection/>
    </xf>
    <xf numFmtId="3" fontId="22" fillId="0" borderId="40" xfId="63" applyNumberFormat="1" applyFont="1" applyFill="1" applyBorder="1" applyAlignment="1">
      <alignment horizontal="right"/>
      <protection/>
    </xf>
    <xf numFmtId="3" fontId="30" fillId="5" borderId="48" xfId="63" applyNumberFormat="1" applyFont="1" applyFill="1" applyBorder="1" applyAlignment="1">
      <alignment horizontal="right"/>
      <protection/>
    </xf>
    <xf numFmtId="3" fontId="30" fillId="5" borderId="31" xfId="63" applyNumberFormat="1" applyFont="1" applyFill="1" applyBorder="1" applyAlignment="1">
      <alignment horizontal="right"/>
      <protection/>
    </xf>
    <xf numFmtId="3" fontId="22" fillId="0" borderId="52" xfId="63" applyNumberFormat="1" applyFont="1" applyFill="1" applyBorder="1" applyAlignment="1">
      <alignment horizontal="right"/>
      <protection/>
    </xf>
    <xf numFmtId="3" fontId="22" fillId="0" borderId="41" xfId="63" applyNumberFormat="1" applyFont="1" applyFill="1" applyBorder="1" applyAlignment="1">
      <alignment horizontal="right"/>
      <protection/>
    </xf>
    <xf numFmtId="37" fontId="39" fillId="0" borderId="42" xfId="63" applyFont="1" applyFill="1" applyBorder="1" applyAlignment="1" applyProtection="1">
      <alignment horizontal="left"/>
      <protection/>
    </xf>
    <xf numFmtId="37" fontId="22" fillId="0" borderId="44" xfId="63" applyFont="1" applyFill="1" applyBorder="1" applyAlignment="1" applyProtection="1">
      <alignment horizontal="right"/>
      <protection/>
    </xf>
    <xf numFmtId="37" fontId="30" fillId="5" borderId="42" xfId="63" applyFont="1" applyFill="1" applyBorder="1">
      <alignment/>
      <protection/>
    </xf>
    <xf numFmtId="37" fontId="22" fillId="0" borderId="0" xfId="63" applyFont="1" applyFill="1" applyBorder="1">
      <alignment/>
      <protection/>
    </xf>
    <xf numFmtId="2" fontId="30" fillId="0" borderId="39" xfId="63" applyNumberFormat="1" applyFont="1" applyFill="1" applyBorder="1" applyAlignment="1" applyProtection="1">
      <alignment horizontal="right" indent="1"/>
      <protection/>
    </xf>
    <xf numFmtId="2" fontId="30" fillId="0" borderId="24" xfId="63" applyNumberFormat="1" applyFont="1" applyFill="1" applyBorder="1" applyAlignment="1" applyProtection="1">
      <alignment horizontal="center"/>
      <protection/>
    </xf>
    <xf numFmtId="2" fontId="30" fillId="0" borderId="0" xfId="63" applyNumberFormat="1" applyFont="1" applyFill="1" applyBorder="1" applyAlignment="1" applyProtection="1">
      <alignment horizontal="center"/>
      <protection/>
    </xf>
    <xf numFmtId="2" fontId="30" fillId="0" borderId="25" xfId="63" applyNumberFormat="1" applyFont="1" applyFill="1" applyBorder="1" applyAlignment="1" applyProtection="1">
      <alignment horizontal="center"/>
      <protection/>
    </xf>
    <xf numFmtId="2" fontId="30" fillId="0" borderId="15" xfId="63" applyNumberFormat="1" applyFont="1" applyFill="1" applyBorder="1" applyAlignment="1" applyProtection="1">
      <alignment horizontal="right" indent="1"/>
      <protection/>
    </xf>
    <xf numFmtId="2" fontId="30" fillId="0" borderId="24" xfId="63" applyNumberFormat="1" applyFont="1" applyFill="1" applyBorder="1" applyAlignment="1" applyProtection="1">
      <alignment horizontal="right" indent="1"/>
      <protection/>
    </xf>
    <xf numFmtId="2" fontId="30" fillId="0" borderId="15" xfId="63" applyNumberFormat="1" applyFont="1" applyFill="1" applyBorder="1" applyAlignment="1" applyProtection="1">
      <alignment horizontal="center"/>
      <protection/>
    </xf>
    <xf numFmtId="2" fontId="30" fillId="0" borderId="16" xfId="63" applyNumberFormat="1" applyFont="1" applyFill="1" applyBorder="1" applyAlignment="1" applyProtection="1">
      <alignment horizontal="center"/>
      <protection/>
    </xf>
    <xf numFmtId="2" fontId="30" fillId="0" borderId="40" xfId="63" applyNumberFormat="1" applyFont="1" applyFill="1" applyBorder="1" applyAlignment="1" applyProtection="1">
      <alignment horizontal="center"/>
      <protection/>
    </xf>
    <xf numFmtId="2" fontId="30" fillId="5" borderId="15" xfId="63" applyNumberFormat="1" applyFont="1" applyFill="1" applyBorder="1" applyAlignment="1" applyProtection="1">
      <alignment horizontal="right" indent="1"/>
      <protection/>
    </xf>
    <xf numFmtId="2" fontId="30" fillId="5" borderId="31" xfId="63" applyNumberFormat="1" applyFont="1" applyFill="1" applyBorder="1" applyAlignment="1" applyProtection="1">
      <alignment horizontal="center"/>
      <protection/>
    </xf>
    <xf numFmtId="37" fontId="40" fillId="0" borderId="41" xfId="63" applyFont="1" applyFill="1" applyBorder="1" applyAlignment="1" applyProtection="1">
      <alignment horizontal="left"/>
      <protection/>
    </xf>
    <xf numFmtId="37" fontId="22" fillId="0" borderId="53" xfId="63" applyFont="1" applyFill="1" applyBorder="1">
      <alignment/>
      <protection/>
    </xf>
    <xf numFmtId="2" fontId="30" fillId="0" borderId="54" xfId="63" applyNumberFormat="1" applyFont="1" applyFill="1" applyBorder="1" applyProtection="1">
      <alignment/>
      <protection/>
    </xf>
    <xf numFmtId="2" fontId="30" fillId="0" borderId="55" xfId="63" applyNumberFormat="1" applyFont="1" applyFill="1" applyBorder="1" applyProtection="1">
      <alignment/>
      <protection/>
    </xf>
    <xf numFmtId="2" fontId="30" fillId="0" borderId="53" xfId="63" applyNumberFormat="1" applyFont="1" applyFill="1" applyBorder="1" applyAlignment="1" applyProtection="1">
      <alignment horizontal="center"/>
      <protection/>
    </xf>
    <xf numFmtId="2" fontId="30" fillId="0" borderId="52" xfId="63" applyNumberFormat="1" applyFont="1" applyFill="1" applyBorder="1" applyAlignment="1" applyProtection="1">
      <alignment horizontal="center"/>
      <protection/>
    </xf>
    <xf numFmtId="2" fontId="30" fillId="0" borderId="41" xfId="63" applyNumberFormat="1" applyFont="1" applyFill="1" applyBorder="1" applyAlignment="1" applyProtection="1">
      <alignment horizontal="right" indent="1"/>
      <protection/>
    </xf>
    <xf numFmtId="2" fontId="30" fillId="0" borderId="55" xfId="63" applyNumberFormat="1" applyFont="1" applyFill="1" applyBorder="1" applyAlignment="1" applyProtection="1">
      <alignment horizontal="right" indent="1"/>
      <protection/>
    </xf>
    <xf numFmtId="2" fontId="30" fillId="0" borderId="53" xfId="63" applyNumberFormat="1" applyFont="1" applyFill="1" applyBorder="1" applyAlignment="1" applyProtection="1">
      <alignment horizontal="right" indent="1"/>
      <protection/>
    </xf>
    <xf numFmtId="2" fontId="30" fillId="0" borderId="56" xfId="63" applyNumberFormat="1" applyFont="1" applyFill="1" applyBorder="1" applyAlignment="1" applyProtection="1">
      <alignment horizontal="right" indent="1"/>
      <protection/>
    </xf>
    <xf numFmtId="2" fontId="30" fillId="0" borderId="57" xfId="63" applyNumberFormat="1" applyFont="1" applyBorder="1" applyAlignment="1" applyProtection="1">
      <alignment horizontal="right" indent="1"/>
      <protection/>
    </xf>
    <xf numFmtId="37" fontId="30" fillId="0" borderId="53" xfId="63" applyFont="1" applyBorder="1">
      <alignment/>
      <protection/>
    </xf>
    <xf numFmtId="2" fontId="30" fillId="5" borderId="41" xfId="63" applyNumberFormat="1" applyFont="1" applyFill="1" applyBorder="1">
      <alignment/>
      <protection/>
    </xf>
    <xf numFmtId="2" fontId="30" fillId="5" borderId="50" xfId="63" applyNumberFormat="1" applyFont="1" applyFill="1" applyBorder="1">
      <alignment/>
      <protection/>
    </xf>
    <xf numFmtId="37" fontId="39" fillId="0" borderId="15" xfId="63" applyFont="1" applyFill="1" applyBorder="1" applyAlignment="1" applyProtection="1">
      <alignment horizontal="left"/>
      <protection/>
    </xf>
    <xf numFmtId="2" fontId="30" fillId="0" borderId="39" xfId="63" applyNumberFormat="1" applyFont="1" applyFill="1" applyBorder="1" applyProtection="1">
      <alignment/>
      <protection/>
    </xf>
    <xf numFmtId="2" fontId="30" fillId="0" borderId="24" xfId="63" applyNumberFormat="1" applyFont="1" applyFill="1" applyBorder="1" applyProtection="1">
      <alignment/>
      <protection/>
    </xf>
    <xf numFmtId="2" fontId="30" fillId="0" borderId="0" xfId="63" applyNumberFormat="1" applyFont="1" applyFill="1" applyBorder="1" applyAlignment="1" applyProtection="1">
      <alignment horizontal="right" indent="1"/>
      <protection/>
    </xf>
    <xf numFmtId="2" fontId="30" fillId="0" borderId="16" xfId="63" applyNumberFormat="1" applyFont="1" applyFill="1" applyBorder="1" applyAlignment="1" applyProtection="1">
      <alignment horizontal="right" indent="1"/>
      <protection/>
    </xf>
    <xf numFmtId="2" fontId="30" fillId="0" borderId="40" xfId="63" applyNumberFormat="1" applyFont="1" applyBorder="1" applyAlignment="1" applyProtection="1">
      <alignment horizontal="right" indent="1"/>
      <protection/>
    </xf>
    <xf numFmtId="37" fontId="30" fillId="0" borderId="0" xfId="63" applyFont="1" applyBorder="1">
      <alignment/>
      <protection/>
    </xf>
    <xf numFmtId="2" fontId="30" fillId="5" borderId="15" xfId="63" applyNumberFormat="1" applyFont="1" applyFill="1" applyBorder="1">
      <alignment/>
      <protection/>
    </xf>
    <xf numFmtId="2" fontId="30" fillId="5" borderId="31" xfId="63" applyNumberFormat="1" applyFont="1" applyFill="1" applyBorder="1">
      <alignment/>
      <protection/>
    </xf>
    <xf numFmtId="37" fontId="38" fillId="0" borderId="17" xfId="63" applyFont="1" applyFill="1" applyBorder="1" applyAlignment="1" applyProtection="1">
      <alignment horizontal="left"/>
      <protection/>
    </xf>
    <xf numFmtId="37" fontId="32" fillId="0" borderId="18" xfId="63" applyFont="1" applyFill="1" applyBorder="1" applyAlignment="1" applyProtection="1">
      <alignment horizontal="left"/>
      <protection/>
    </xf>
    <xf numFmtId="2" fontId="30" fillId="0" borderId="58" xfId="63" applyNumberFormat="1" applyFont="1" applyFill="1" applyBorder="1" applyAlignment="1" applyProtection="1">
      <alignment horizontal="right" indent="1"/>
      <protection/>
    </xf>
    <xf numFmtId="2" fontId="30" fillId="0" borderId="32" xfId="63" applyNumberFormat="1" applyFont="1" applyFill="1" applyBorder="1" applyAlignment="1" applyProtection="1">
      <alignment horizontal="center"/>
      <protection/>
    </xf>
    <xf numFmtId="2" fontId="30" fillId="0" borderId="18" xfId="63" applyNumberFormat="1" applyFont="1" applyFill="1" applyBorder="1" applyAlignment="1" applyProtection="1">
      <alignment horizontal="center"/>
      <protection/>
    </xf>
    <xf numFmtId="2" fontId="30" fillId="0" borderId="33" xfId="63" applyNumberFormat="1" applyFont="1" applyFill="1" applyBorder="1" applyAlignment="1" applyProtection="1">
      <alignment horizontal="center"/>
      <protection/>
    </xf>
    <xf numFmtId="2" fontId="30" fillId="0" borderId="17" xfId="63" applyNumberFormat="1" applyFont="1" applyFill="1" applyBorder="1" applyAlignment="1" applyProtection="1">
      <alignment horizontal="right" indent="1"/>
      <protection/>
    </xf>
    <xf numFmtId="2" fontId="30" fillId="0" borderId="32" xfId="63" applyNumberFormat="1" applyFont="1" applyFill="1" applyBorder="1" applyAlignment="1" applyProtection="1">
      <alignment horizontal="right" indent="1"/>
      <protection/>
    </xf>
    <xf numFmtId="2" fontId="30" fillId="0" borderId="17" xfId="63" applyNumberFormat="1" applyFont="1" applyFill="1" applyBorder="1" applyAlignment="1" applyProtection="1">
      <alignment horizontal="center"/>
      <protection/>
    </xf>
    <xf numFmtId="2" fontId="30" fillId="0" borderId="19" xfId="63" applyNumberFormat="1" applyFont="1" applyFill="1" applyBorder="1" applyAlignment="1" applyProtection="1">
      <alignment horizontal="center"/>
      <protection/>
    </xf>
    <xf numFmtId="2" fontId="30" fillId="0" borderId="59" xfId="63" applyNumberFormat="1" applyFont="1" applyBorder="1" applyAlignment="1" applyProtection="1">
      <alignment horizontal="center"/>
      <protection/>
    </xf>
    <xf numFmtId="2" fontId="30" fillId="0" borderId="18" xfId="63" applyNumberFormat="1" applyFont="1" applyBorder="1" applyAlignment="1" applyProtection="1">
      <alignment horizontal="center"/>
      <protection/>
    </xf>
    <xf numFmtId="2" fontId="30" fillId="5" borderId="17" xfId="63" applyNumberFormat="1" applyFont="1" applyFill="1" applyBorder="1" applyAlignment="1" applyProtection="1">
      <alignment horizontal="right" indent="1"/>
      <protection/>
    </xf>
    <xf numFmtId="2" fontId="30" fillId="5" borderId="60" xfId="63" applyNumberFormat="1" applyFont="1" applyFill="1" applyBorder="1" applyAlignment="1" applyProtection="1">
      <alignment horizontal="center"/>
      <protection/>
    </xf>
    <xf numFmtId="0" fontId="22" fillId="7" borderId="0" xfId="64" applyNumberFormat="1" applyFont="1" applyFill="1" applyBorder="1">
      <alignment/>
      <protection/>
    </xf>
    <xf numFmtId="37" fontId="32" fillId="7" borderId="0" xfId="63" applyFont="1" applyFill="1" applyBorder="1">
      <alignment/>
      <protection/>
    </xf>
    <xf numFmtId="39" fontId="32" fillId="7" borderId="0" xfId="63" applyNumberFormat="1" applyFont="1" applyFill="1" applyBorder="1" applyProtection="1">
      <alignment/>
      <protection/>
    </xf>
    <xf numFmtId="39" fontId="32" fillId="0" borderId="0" xfId="63" applyNumberFormat="1" applyFont="1" applyFill="1" applyBorder="1" applyProtection="1">
      <alignment/>
      <protection/>
    </xf>
    <xf numFmtId="39" fontId="32" fillId="0" borderId="0" xfId="63" applyNumberFormat="1" applyFont="1" applyBorder="1" applyProtection="1">
      <alignment/>
      <protection/>
    </xf>
    <xf numFmtId="37" fontId="22" fillId="7" borderId="0" xfId="63" applyFont="1" applyFill="1">
      <alignment/>
      <protection/>
    </xf>
    <xf numFmtId="37" fontId="22" fillId="0" borderId="0" xfId="63" applyFont="1" applyFill="1">
      <alignment/>
      <protection/>
    </xf>
    <xf numFmtId="2" fontId="22" fillId="0" borderId="0" xfId="63" applyNumberFormat="1" applyFont="1" applyFill="1">
      <alignment/>
      <protection/>
    </xf>
    <xf numFmtId="4" fontId="22" fillId="0" borderId="0" xfId="63" applyNumberFormat="1" applyFont="1">
      <alignment/>
      <protection/>
    </xf>
    <xf numFmtId="0" fontId="22" fillId="0" borderId="0" xfId="69" applyFont="1">
      <alignment/>
      <protection/>
    </xf>
    <xf numFmtId="37" fontId="42" fillId="2" borderId="10" xfId="45" applyFont="1" applyFill="1" applyBorder="1" applyAlignment="1">
      <alignment horizontal="center"/>
    </xf>
    <xf numFmtId="37" fontId="42" fillId="2" borderId="11" xfId="45" applyFont="1" applyFill="1" applyBorder="1" applyAlignment="1">
      <alignment horizontal="center"/>
    </xf>
    <xf numFmtId="0" fontId="25" fillId="7" borderId="10" xfId="69" applyFont="1" applyFill="1" applyBorder="1" applyAlignment="1">
      <alignment horizontal="center" vertical="center"/>
      <protection/>
    </xf>
    <xf numFmtId="0" fontId="25" fillId="7" borderId="61" xfId="69" applyFont="1" applyFill="1" applyBorder="1" applyAlignment="1">
      <alignment horizontal="center" vertical="center"/>
      <protection/>
    </xf>
    <xf numFmtId="0" fontId="25" fillId="7" borderId="11" xfId="69" applyFont="1" applyFill="1" applyBorder="1" applyAlignment="1">
      <alignment horizontal="center" vertical="center"/>
      <protection/>
    </xf>
    <xf numFmtId="1" fontId="32" fillId="7" borderId="62" xfId="69" applyNumberFormat="1" applyFont="1" applyFill="1" applyBorder="1" applyAlignment="1">
      <alignment horizontal="center" vertical="center" wrapText="1"/>
      <protection/>
    </xf>
    <xf numFmtId="0" fontId="32" fillId="7" borderId="10" xfId="69" applyFont="1" applyFill="1" applyBorder="1" applyAlignment="1">
      <alignment horizontal="center"/>
      <protection/>
    </xf>
    <xf numFmtId="0" fontId="32" fillId="7" borderId="61" xfId="69" applyFont="1" applyFill="1" applyBorder="1" applyAlignment="1">
      <alignment horizontal="center"/>
      <protection/>
    </xf>
    <xf numFmtId="0" fontId="32" fillId="7" borderId="28" xfId="69" applyFont="1" applyFill="1" applyBorder="1" applyAlignment="1">
      <alignment horizontal="center"/>
      <protection/>
    </xf>
    <xf numFmtId="0" fontId="32" fillId="7" borderId="63" xfId="69" applyFont="1" applyFill="1" applyBorder="1" applyAlignment="1">
      <alignment horizontal="center"/>
      <protection/>
    </xf>
    <xf numFmtId="0" fontId="32" fillId="7" borderId="11" xfId="69" applyFont="1" applyFill="1" applyBorder="1" applyAlignment="1">
      <alignment horizontal="center"/>
      <protection/>
    </xf>
    <xf numFmtId="0" fontId="22" fillId="7" borderId="64" xfId="69" applyFont="1" applyFill="1" applyBorder="1" applyAlignment="1">
      <alignment vertical="center"/>
      <protection/>
    </xf>
    <xf numFmtId="49" fontId="32" fillId="7" borderId="65" xfId="69" applyNumberFormat="1" applyFont="1" applyFill="1" applyBorder="1" applyAlignment="1">
      <alignment horizontal="center" vertical="center" wrapText="1"/>
      <protection/>
    </xf>
    <xf numFmtId="49" fontId="32" fillId="7" borderId="66" xfId="69" applyNumberFormat="1" applyFont="1" applyFill="1" applyBorder="1" applyAlignment="1">
      <alignment horizontal="center" vertical="center" wrapText="1"/>
      <protection/>
    </xf>
    <xf numFmtId="49" fontId="32" fillId="7" borderId="67" xfId="69" applyNumberFormat="1" applyFont="1" applyFill="1" applyBorder="1" applyAlignment="1">
      <alignment horizontal="center" vertical="center" wrapText="1"/>
      <protection/>
    </xf>
    <xf numFmtId="49" fontId="22" fillId="0" borderId="0" xfId="69" applyNumberFormat="1" applyFont="1" applyAlignment="1">
      <alignment horizontal="center" vertical="center" wrapText="1"/>
      <protection/>
    </xf>
    <xf numFmtId="0" fontId="34" fillId="0" borderId="68" xfId="69" applyNumberFormat="1" applyFont="1" applyBorder="1">
      <alignment/>
      <protection/>
    </xf>
    <xf numFmtId="3" fontId="34" fillId="0" borderId="69" xfId="69" applyNumberFormat="1" applyFont="1" applyBorder="1">
      <alignment/>
      <protection/>
    </xf>
    <xf numFmtId="10" fontId="34" fillId="0" borderId="70" xfId="69" applyNumberFormat="1" applyFont="1" applyBorder="1">
      <alignment/>
      <protection/>
    </xf>
    <xf numFmtId="2" fontId="34" fillId="0" borderId="71" xfId="69" applyNumberFormat="1" applyFont="1" applyBorder="1">
      <alignment/>
      <protection/>
    </xf>
    <xf numFmtId="0" fontId="34" fillId="0" borderId="0" xfId="69" applyFont="1">
      <alignment/>
      <protection/>
    </xf>
    <xf numFmtId="0" fontId="22" fillId="0" borderId="72" xfId="69" applyNumberFormat="1" applyFont="1" applyBorder="1" quotePrefix="1">
      <alignment/>
      <protection/>
    </xf>
    <xf numFmtId="3" fontId="22" fillId="0" borderId="73" xfId="69" applyNumberFormat="1" applyFont="1" applyBorder="1">
      <alignment/>
      <protection/>
    </xf>
    <xf numFmtId="10" fontId="22" fillId="0" borderId="74" xfId="69" applyNumberFormat="1" applyFont="1" applyBorder="1">
      <alignment/>
      <protection/>
    </xf>
    <xf numFmtId="2" fontId="22" fillId="0" borderId="75" xfId="69" applyNumberFormat="1" applyFont="1" applyBorder="1" applyAlignment="1">
      <alignment horizontal="right"/>
      <protection/>
    </xf>
    <xf numFmtId="2" fontId="22" fillId="0" borderId="75" xfId="69" applyNumberFormat="1" applyFont="1" applyBorder="1">
      <alignment/>
      <protection/>
    </xf>
    <xf numFmtId="0" fontId="22" fillId="0" borderId="76" xfId="69" applyNumberFormat="1" applyFont="1" applyBorder="1" quotePrefix="1">
      <alignment/>
      <protection/>
    </xf>
    <xf numFmtId="3" fontId="22" fillId="0" borderId="77" xfId="69" applyNumberFormat="1" applyFont="1" applyBorder="1">
      <alignment/>
      <protection/>
    </xf>
    <xf numFmtId="10" fontId="22" fillId="0" borderId="78" xfId="69" applyNumberFormat="1" applyFont="1" applyBorder="1">
      <alignment/>
      <protection/>
    </xf>
    <xf numFmtId="2" fontId="22" fillId="0" borderId="79" xfId="69" applyNumberFormat="1" applyFont="1" applyBorder="1" applyAlignment="1">
      <alignment horizontal="right"/>
      <protection/>
    </xf>
    <xf numFmtId="2" fontId="22" fillId="0" borderId="79" xfId="69" applyNumberFormat="1" applyFont="1" applyBorder="1">
      <alignment/>
      <protection/>
    </xf>
    <xf numFmtId="0" fontId="43" fillId="0" borderId="0" xfId="64" applyNumberFormat="1" applyFont="1" applyFill="1" applyBorder="1">
      <alignment/>
      <protection/>
    </xf>
    <xf numFmtId="0" fontId="43" fillId="0" borderId="0" xfId="69" applyFont="1">
      <alignment/>
      <protection/>
    </xf>
    <xf numFmtId="0" fontId="22" fillId="0" borderId="0" xfId="70" applyFont="1">
      <alignment/>
      <protection/>
    </xf>
    <xf numFmtId="0" fontId="25" fillId="7" borderId="10" xfId="70" applyFont="1" applyFill="1" applyBorder="1" applyAlignment="1">
      <alignment horizontal="center" vertical="center"/>
      <protection/>
    </xf>
    <xf numFmtId="0" fontId="25" fillId="7" borderId="61" xfId="70" applyFont="1" applyFill="1" applyBorder="1" applyAlignment="1">
      <alignment horizontal="center" vertical="center"/>
      <protection/>
    </xf>
    <xf numFmtId="0" fontId="25" fillId="7" borderId="11" xfId="70" applyFont="1" applyFill="1" applyBorder="1" applyAlignment="1">
      <alignment horizontal="center" vertical="center"/>
      <protection/>
    </xf>
    <xf numFmtId="49" fontId="22" fillId="0" borderId="0" xfId="70" applyNumberFormat="1" applyFont="1" applyAlignment="1">
      <alignment horizontal="center" vertical="center" wrapText="1"/>
      <protection/>
    </xf>
    <xf numFmtId="0" fontId="44" fillId="0" borderId="80" xfId="70" applyNumberFormat="1" applyFont="1" applyBorder="1">
      <alignment/>
      <protection/>
    </xf>
    <xf numFmtId="3" fontId="44" fillId="0" borderId="81" xfId="70" applyNumberFormat="1" applyFont="1" applyBorder="1">
      <alignment/>
      <protection/>
    </xf>
    <xf numFmtId="10" fontId="44" fillId="0" borderId="82" xfId="70" applyNumberFormat="1" applyFont="1" applyBorder="1">
      <alignment/>
      <protection/>
    </xf>
    <xf numFmtId="2" fontId="44" fillId="0" borderId="83" xfId="70" applyNumberFormat="1" applyFont="1" applyBorder="1">
      <alignment/>
      <protection/>
    </xf>
    <xf numFmtId="2" fontId="44" fillId="0" borderId="82" xfId="70" applyNumberFormat="1" applyFont="1" applyBorder="1">
      <alignment/>
      <protection/>
    </xf>
    <xf numFmtId="0" fontId="44" fillId="0" borderId="0" xfId="70" applyFont="1">
      <alignment/>
      <protection/>
    </xf>
    <xf numFmtId="0" fontId="22" fillId="0" borderId="84" xfId="70" applyNumberFormat="1" applyFont="1" applyBorder="1" quotePrefix="1">
      <alignment/>
      <protection/>
    </xf>
    <xf numFmtId="3" fontId="22" fillId="0" borderId="85" xfId="70" applyNumberFormat="1" applyFont="1" applyBorder="1">
      <alignment/>
      <protection/>
    </xf>
    <xf numFmtId="10" fontId="22" fillId="0" borderId="74" xfId="70" applyNumberFormat="1" applyFont="1" applyBorder="1">
      <alignment/>
      <protection/>
    </xf>
    <xf numFmtId="2" fontId="22" fillId="0" borderId="75" xfId="70" applyNumberFormat="1" applyFont="1" applyBorder="1" applyAlignment="1">
      <alignment horizontal="right"/>
      <protection/>
    </xf>
    <xf numFmtId="2" fontId="22" fillId="0" borderId="75" xfId="70" applyNumberFormat="1" applyFont="1" applyBorder="1">
      <alignment/>
      <protection/>
    </xf>
    <xf numFmtId="0" fontId="34" fillId="0" borderId="0" xfId="70" applyFont="1">
      <alignment/>
      <protection/>
    </xf>
    <xf numFmtId="0" fontId="22" fillId="0" borderId="72" xfId="70" applyNumberFormat="1" applyFont="1" applyBorder="1" quotePrefix="1">
      <alignment/>
      <protection/>
    </xf>
    <xf numFmtId="3" fontId="22" fillId="0" borderId="73" xfId="70" applyNumberFormat="1" applyFont="1" applyBorder="1">
      <alignment/>
      <protection/>
    </xf>
    <xf numFmtId="0" fontId="22" fillId="0" borderId="76" xfId="70" applyNumberFormat="1" applyFont="1" applyBorder="1" quotePrefix="1">
      <alignment/>
      <protection/>
    </xf>
    <xf numFmtId="3" fontId="22" fillId="0" borderId="77" xfId="70" applyNumberFormat="1" applyFont="1" applyBorder="1">
      <alignment/>
      <protection/>
    </xf>
    <xf numFmtId="10" fontId="22" fillId="0" borderId="78" xfId="70" applyNumberFormat="1" applyFont="1" applyBorder="1">
      <alignment/>
      <protection/>
    </xf>
    <xf numFmtId="2" fontId="22" fillId="0" borderId="79" xfId="70" applyNumberFormat="1" applyFont="1" applyBorder="1" applyAlignment="1">
      <alignment horizontal="right"/>
      <protection/>
    </xf>
    <xf numFmtId="2" fontId="22" fillId="0" borderId="79" xfId="70" applyNumberFormat="1" applyFont="1" applyBorder="1">
      <alignment/>
      <protection/>
    </xf>
    <xf numFmtId="0" fontId="22" fillId="0" borderId="0" xfId="71" applyFont="1">
      <alignment/>
      <protection/>
    </xf>
    <xf numFmtId="0" fontId="45" fillId="7" borderId="43" xfId="71" applyFont="1" applyFill="1" applyBorder="1" applyAlignment="1">
      <alignment horizontal="center" vertical="center"/>
      <protection/>
    </xf>
    <xf numFmtId="0" fontId="45" fillId="7" borderId="28" xfId="71" applyFont="1" applyFill="1" applyBorder="1" applyAlignment="1">
      <alignment horizontal="center" vertical="center"/>
      <protection/>
    </xf>
    <xf numFmtId="0" fontId="45" fillId="7" borderId="63" xfId="71" applyFont="1" applyFill="1" applyBorder="1" applyAlignment="1">
      <alignment horizontal="center" vertical="center"/>
      <protection/>
    </xf>
    <xf numFmtId="1" fontId="28" fillId="7" borderId="86" xfId="71" applyNumberFormat="1" applyFont="1" applyFill="1" applyBorder="1" applyAlignment="1">
      <alignment horizontal="center" vertical="center" wrapText="1"/>
      <protection/>
    </xf>
    <xf numFmtId="0" fontId="32" fillId="7" borderId="65" xfId="71" applyFont="1" applyFill="1" applyBorder="1" applyAlignment="1">
      <alignment horizontal="center"/>
      <protection/>
    </xf>
    <xf numFmtId="0" fontId="32" fillId="7" borderId="87" xfId="71" applyFont="1" applyFill="1" applyBorder="1" applyAlignment="1">
      <alignment horizontal="center"/>
      <protection/>
    </xf>
    <xf numFmtId="0" fontId="32" fillId="7" borderId="66" xfId="71" applyFont="1" applyFill="1" applyBorder="1" applyAlignment="1">
      <alignment horizontal="center"/>
      <protection/>
    </xf>
    <xf numFmtId="0" fontId="32" fillId="7" borderId="88" xfId="71" applyFont="1" applyFill="1" applyBorder="1" applyAlignment="1">
      <alignment horizontal="center"/>
      <protection/>
    </xf>
    <xf numFmtId="0" fontId="31" fillId="7" borderId="89" xfId="71" applyFont="1" applyFill="1" applyBorder="1" applyAlignment="1">
      <alignment vertical="center"/>
      <protection/>
    </xf>
    <xf numFmtId="49" fontId="29" fillId="7" borderId="90" xfId="71" applyNumberFormat="1" applyFont="1" applyFill="1" applyBorder="1" applyAlignment="1">
      <alignment horizontal="center" vertical="center" wrapText="1"/>
      <protection/>
    </xf>
    <xf numFmtId="49" fontId="30" fillId="7" borderId="90" xfId="71" applyNumberFormat="1" applyFont="1" applyFill="1" applyBorder="1">
      <alignment/>
      <protection/>
    </xf>
    <xf numFmtId="49" fontId="30" fillId="7" borderId="91" xfId="71" applyNumberFormat="1" applyFont="1" applyFill="1" applyBorder="1">
      <alignment/>
      <protection/>
    </xf>
    <xf numFmtId="1" fontId="32" fillId="7" borderId="67" xfId="71" applyNumberFormat="1" applyFont="1" applyFill="1" applyBorder="1" applyAlignment="1">
      <alignment horizontal="center" vertical="center" wrapText="1"/>
      <protection/>
    </xf>
    <xf numFmtId="49" fontId="29" fillId="7" borderId="68" xfId="71" applyNumberFormat="1" applyFont="1" applyFill="1" applyBorder="1" applyAlignment="1">
      <alignment horizontal="center" vertical="center" wrapText="1"/>
      <protection/>
    </xf>
    <xf numFmtId="1" fontId="32" fillId="7" borderId="74" xfId="71" applyNumberFormat="1" applyFont="1" applyFill="1" applyBorder="1" applyAlignment="1">
      <alignment horizontal="center" vertical="center" wrapText="1"/>
      <protection/>
    </xf>
    <xf numFmtId="1" fontId="32" fillId="7" borderId="71" xfId="71" applyNumberFormat="1" applyFont="1" applyFill="1" applyBorder="1" applyAlignment="1">
      <alignment horizontal="center" vertical="center" wrapText="1"/>
      <protection/>
    </xf>
    <xf numFmtId="1" fontId="22" fillId="0" borderId="0" xfId="71" applyNumberFormat="1" applyFont="1" applyAlignment="1">
      <alignment horizontal="center" vertical="center" wrapText="1"/>
      <protection/>
    </xf>
    <xf numFmtId="0" fontId="31" fillId="7" borderId="92" xfId="71" applyFont="1" applyFill="1" applyBorder="1" applyAlignment="1">
      <alignment vertical="center"/>
      <protection/>
    </xf>
    <xf numFmtId="49" fontId="32" fillId="7" borderId="93" xfId="71" applyNumberFormat="1" applyFont="1" applyFill="1" applyBorder="1" applyAlignment="1">
      <alignment horizontal="center" vertical="center" wrapText="1"/>
      <protection/>
    </xf>
    <xf numFmtId="49" fontId="32" fillId="7" borderId="94" xfId="71" applyNumberFormat="1" applyFont="1" applyFill="1" applyBorder="1" applyAlignment="1">
      <alignment horizontal="center" vertical="center" wrapText="1"/>
      <protection/>
    </xf>
    <xf numFmtId="0" fontId="22" fillId="7" borderId="79" xfId="71" applyFont="1" applyFill="1" applyBorder="1">
      <alignment/>
      <protection/>
    </xf>
    <xf numFmtId="49" fontId="32" fillId="7" borderId="95" xfId="71" applyNumberFormat="1" applyFont="1" applyFill="1" applyBorder="1" applyAlignment="1">
      <alignment horizontal="center" vertical="center" wrapText="1"/>
      <protection/>
    </xf>
    <xf numFmtId="49" fontId="32" fillId="7" borderId="96" xfId="71" applyNumberFormat="1" applyFont="1" applyFill="1" applyBorder="1" applyAlignment="1">
      <alignment horizontal="center" vertical="center" wrapText="1"/>
      <protection/>
    </xf>
    <xf numFmtId="0" fontId="22" fillId="7" borderId="97" xfId="71" applyFont="1" applyFill="1" applyBorder="1" applyAlignment="1">
      <alignment horizontal="center" vertical="center" wrapText="1"/>
      <protection/>
    </xf>
    <xf numFmtId="49" fontId="32" fillId="7" borderId="77" xfId="71" applyNumberFormat="1" applyFont="1" applyFill="1" applyBorder="1" applyAlignment="1">
      <alignment horizontal="center" vertical="center" wrapText="1"/>
      <protection/>
    </xf>
    <xf numFmtId="0" fontId="22" fillId="7" borderId="98" xfId="71" applyFont="1" applyFill="1" applyBorder="1" applyAlignment="1">
      <alignment horizontal="center" vertical="center" wrapText="1"/>
      <protection/>
    </xf>
    <xf numFmtId="0" fontId="46" fillId="0" borderId="99" xfId="71" applyNumberFormat="1" applyFont="1" applyBorder="1">
      <alignment/>
      <protection/>
    </xf>
    <xf numFmtId="3" fontId="46" fillId="0" borderId="100" xfId="71" applyNumberFormat="1" applyFont="1" applyBorder="1">
      <alignment/>
      <protection/>
    </xf>
    <xf numFmtId="3" fontId="46" fillId="0" borderId="101" xfId="71" applyNumberFormat="1" applyFont="1" applyBorder="1">
      <alignment/>
      <protection/>
    </xf>
    <xf numFmtId="10" fontId="46" fillId="0" borderId="83" xfId="71" applyNumberFormat="1" applyFont="1" applyBorder="1">
      <alignment/>
      <protection/>
    </xf>
    <xf numFmtId="3" fontId="46" fillId="0" borderId="80" xfId="71" applyNumberFormat="1" applyFont="1" applyBorder="1">
      <alignment/>
      <protection/>
    </xf>
    <xf numFmtId="0" fontId="46" fillId="0" borderId="0" xfId="71" applyFont="1">
      <alignment/>
      <protection/>
    </xf>
    <xf numFmtId="0" fontId="22" fillId="0" borderId="102" xfId="71" applyFont="1" applyBorder="1">
      <alignment/>
      <protection/>
    </xf>
    <xf numFmtId="3" fontId="22" fillId="0" borderId="103" xfId="71" applyNumberFormat="1" applyFont="1" applyBorder="1">
      <alignment/>
      <protection/>
    </xf>
    <xf numFmtId="3" fontId="22" fillId="0" borderId="104" xfId="71" applyNumberFormat="1" applyFont="1" applyBorder="1">
      <alignment/>
      <protection/>
    </xf>
    <xf numFmtId="10" fontId="22" fillId="0" borderId="105" xfId="71" applyNumberFormat="1" applyFont="1" applyBorder="1">
      <alignment/>
      <protection/>
    </xf>
    <xf numFmtId="3" fontId="22" fillId="0" borderId="106" xfId="71" applyNumberFormat="1" applyFont="1" applyBorder="1">
      <alignment/>
      <protection/>
    </xf>
    <xf numFmtId="10" fontId="22" fillId="0" borderId="105" xfId="71" applyNumberFormat="1" applyFont="1" applyBorder="1" applyAlignment="1">
      <alignment horizontal="right"/>
      <protection/>
    </xf>
    <xf numFmtId="0" fontId="22" fillId="0" borderId="89" xfId="71" applyFont="1" applyBorder="1">
      <alignment/>
      <protection/>
    </xf>
    <xf numFmtId="3" fontId="22" fillId="0" borderId="107" xfId="71" applyNumberFormat="1" applyFont="1" applyBorder="1">
      <alignment/>
      <protection/>
    </xf>
    <xf numFmtId="3" fontId="22" fillId="0" borderId="108" xfId="71" applyNumberFormat="1" applyFont="1" applyBorder="1">
      <alignment/>
      <protection/>
    </xf>
    <xf numFmtId="10" fontId="22" fillId="0" borderId="109" xfId="71" applyNumberFormat="1" applyFont="1" applyBorder="1">
      <alignment/>
      <protection/>
    </xf>
    <xf numFmtId="3" fontId="22" fillId="0" borderId="73" xfId="71" applyNumberFormat="1" applyFont="1" applyBorder="1">
      <alignment/>
      <protection/>
    </xf>
    <xf numFmtId="10" fontId="22" fillId="0" borderId="109" xfId="71" applyNumberFormat="1" applyFont="1" applyBorder="1" applyAlignment="1">
      <alignment horizontal="right"/>
      <protection/>
    </xf>
    <xf numFmtId="0" fontId="22" fillId="0" borderId="110" xfId="71" applyFont="1" applyBorder="1">
      <alignment/>
      <protection/>
    </xf>
    <xf numFmtId="3" fontId="22" fillId="0" borderId="93" xfId="71" applyNumberFormat="1" applyFont="1" applyBorder="1">
      <alignment/>
      <protection/>
    </xf>
    <xf numFmtId="3" fontId="22" fillId="0" borderId="94" xfId="71" applyNumberFormat="1" applyFont="1" applyBorder="1">
      <alignment/>
      <protection/>
    </xf>
    <xf numFmtId="10" fontId="22" fillId="0" borderId="98" xfId="71" applyNumberFormat="1" applyFont="1" applyBorder="1">
      <alignment/>
      <protection/>
    </xf>
    <xf numFmtId="3" fontId="22" fillId="0" borderId="77" xfId="71" applyNumberFormat="1" applyFont="1" applyBorder="1">
      <alignment/>
      <protection/>
    </xf>
    <xf numFmtId="10" fontId="22" fillId="0" borderId="98" xfId="71" applyNumberFormat="1" applyFont="1" applyBorder="1" applyAlignment="1">
      <alignment horizontal="right"/>
      <protection/>
    </xf>
    <xf numFmtId="0" fontId="43" fillId="0" borderId="0" xfId="71" applyFont="1">
      <alignment/>
      <protection/>
    </xf>
    <xf numFmtId="3" fontId="22" fillId="0" borderId="0" xfId="71" applyNumberFormat="1" applyFont="1">
      <alignment/>
      <protection/>
    </xf>
    <xf numFmtId="0" fontId="24" fillId="7" borderId="12" xfId="71" applyFont="1" applyFill="1" applyBorder="1" applyAlignment="1">
      <alignment horizontal="center" vertical="center"/>
      <protection/>
    </xf>
    <xf numFmtId="0" fontId="24" fillId="7" borderId="13" xfId="71" applyFont="1" applyFill="1" applyBorder="1" applyAlignment="1">
      <alignment horizontal="center" vertical="center"/>
      <protection/>
    </xf>
    <xf numFmtId="0" fontId="24" fillId="7" borderId="14" xfId="71" applyFont="1" applyFill="1" applyBorder="1" applyAlignment="1">
      <alignment horizontal="center" vertical="center"/>
      <protection/>
    </xf>
    <xf numFmtId="1" fontId="28" fillId="7" borderId="111" xfId="71" applyNumberFormat="1" applyFont="1" applyFill="1" applyBorder="1" applyAlignment="1">
      <alignment horizontal="center" vertical="center" wrapText="1"/>
      <protection/>
    </xf>
    <xf numFmtId="0" fontId="28" fillId="7" borderId="88" xfId="71" applyFont="1" applyFill="1" applyBorder="1" applyAlignment="1">
      <alignment horizontal="center"/>
      <protection/>
    </xf>
    <xf numFmtId="0" fontId="28" fillId="7" borderId="87" xfId="71" applyFont="1" applyFill="1" applyBorder="1" applyAlignment="1">
      <alignment horizontal="center"/>
      <protection/>
    </xf>
    <xf numFmtId="0" fontId="28" fillId="7" borderId="66" xfId="71" applyFont="1" applyFill="1" applyBorder="1" applyAlignment="1">
      <alignment horizontal="center"/>
      <protection/>
    </xf>
    <xf numFmtId="0" fontId="28" fillId="7" borderId="112" xfId="71" applyFont="1" applyFill="1" applyBorder="1" applyAlignment="1">
      <alignment horizontal="center"/>
      <protection/>
    </xf>
    <xf numFmtId="0" fontId="31" fillId="0" borderId="0" xfId="71" applyFont="1">
      <alignment/>
      <protection/>
    </xf>
    <xf numFmtId="0" fontId="31" fillId="7" borderId="113" xfId="71" applyFont="1" applyFill="1" applyBorder="1" applyAlignment="1">
      <alignment vertical="center"/>
      <protection/>
    </xf>
    <xf numFmtId="1" fontId="32" fillId="7" borderId="114" xfId="71" applyNumberFormat="1" applyFont="1" applyFill="1" applyBorder="1" applyAlignment="1">
      <alignment horizontal="center" vertical="center" wrapText="1"/>
      <protection/>
    </xf>
    <xf numFmtId="1" fontId="30" fillId="0" borderId="0" xfId="71" applyNumberFormat="1" applyFont="1" applyAlignment="1">
      <alignment horizontal="center" vertical="center" wrapText="1"/>
      <protection/>
    </xf>
    <xf numFmtId="0" fontId="31" fillId="7" borderId="115" xfId="71" applyFont="1" applyFill="1" applyBorder="1" applyAlignment="1">
      <alignment vertical="center"/>
      <protection/>
    </xf>
    <xf numFmtId="0" fontId="22" fillId="7" borderId="116" xfId="71" applyFont="1" applyFill="1" applyBorder="1">
      <alignment/>
      <protection/>
    </xf>
    <xf numFmtId="0" fontId="22" fillId="7" borderId="117" xfId="71" applyFont="1" applyFill="1" applyBorder="1" applyAlignment="1">
      <alignment horizontal="center" vertical="center" wrapText="1"/>
      <protection/>
    </xf>
    <xf numFmtId="0" fontId="47" fillId="0" borderId="118" xfId="71" applyNumberFormat="1" applyFont="1" applyBorder="1">
      <alignment/>
      <protection/>
    </xf>
    <xf numFmtId="3" fontId="47" fillId="0" borderId="119" xfId="71" applyNumberFormat="1" applyFont="1" applyBorder="1">
      <alignment/>
      <protection/>
    </xf>
    <xf numFmtId="3" fontId="47" fillId="0" borderId="120" xfId="71" applyNumberFormat="1" applyFont="1" applyBorder="1">
      <alignment/>
      <protection/>
    </xf>
    <xf numFmtId="3" fontId="47" fillId="0" borderId="121" xfId="71" applyNumberFormat="1" applyFont="1" applyBorder="1">
      <alignment/>
      <protection/>
    </xf>
    <xf numFmtId="10" fontId="47" fillId="0" borderId="122" xfId="71" applyNumberFormat="1" applyFont="1" applyBorder="1">
      <alignment/>
      <protection/>
    </xf>
    <xf numFmtId="10" fontId="47" fillId="0" borderId="123" xfId="71" applyNumberFormat="1" applyFont="1" applyBorder="1">
      <alignment/>
      <protection/>
    </xf>
    <xf numFmtId="0" fontId="47" fillId="0" borderId="0" xfId="71" applyFont="1">
      <alignment/>
      <protection/>
    </xf>
    <xf numFmtId="0" fontId="22" fillId="0" borderId="124" xfId="71" applyFont="1" applyBorder="1">
      <alignment/>
      <protection/>
    </xf>
    <xf numFmtId="3" fontId="22" fillId="0" borderId="85" xfId="71" applyNumberFormat="1" applyFont="1" applyBorder="1">
      <alignment/>
      <protection/>
    </xf>
    <xf numFmtId="3" fontId="22" fillId="0" borderId="125" xfId="71" applyNumberFormat="1" applyFont="1" applyBorder="1">
      <alignment/>
      <protection/>
    </xf>
    <xf numFmtId="10" fontId="22" fillId="0" borderId="75" xfId="71" applyNumberFormat="1" applyFont="1" applyBorder="1">
      <alignment/>
      <protection/>
    </xf>
    <xf numFmtId="10" fontId="22" fillId="0" borderId="126" xfId="71" applyNumberFormat="1" applyFont="1" applyBorder="1" applyAlignment="1">
      <alignment horizontal="right"/>
      <protection/>
    </xf>
    <xf numFmtId="0" fontId="22" fillId="0" borderId="127" xfId="71" applyFont="1" applyBorder="1">
      <alignment/>
      <protection/>
    </xf>
    <xf numFmtId="3" fontId="22" fillId="0" borderId="128" xfId="71" applyNumberFormat="1" applyFont="1" applyBorder="1">
      <alignment/>
      <protection/>
    </xf>
    <xf numFmtId="3" fontId="22" fillId="0" borderId="32" xfId="71" applyNumberFormat="1" applyFont="1" applyBorder="1">
      <alignment/>
      <protection/>
    </xf>
    <xf numFmtId="10" fontId="22" fillId="0" borderId="129" xfId="71" applyNumberFormat="1" applyFont="1" applyBorder="1">
      <alignment/>
      <protection/>
    </xf>
    <xf numFmtId="10" fontId="22" fillId="0" borderId="33" xfId="71" applyNumberFormat="1" applyFont="1" applyBorder="1" applyAlignment="1">
      <alignment horizontal="right"/>
      <protection/>
    </xf>
    <xf numFmtId="0" fontId="22" fillId="0" borderId="0" xfId="72" applyFont="1">
      <alignment/>
      <protection/>
    </xf>
    <xf numFmtId="0" fontId="25" fillId="7" borderId="10" xfId="72" applyFont="1" applyFill="1" applyBorder="1" applyAlignment="1">
      <alignment horizontal="center" vertical="center"/>
      <protection/>
    </xf>
    <xf numFmtId="0" fontId="25" fillId="7" borderId="61" xfId="72" applyFont="1" applyFill="1" applyBorder="1" applyAlignment="1">
      <alignment horizontal="center" vertical="center"/>
      <protection/>
    </xf>
    <xf numFmtId="0" fontId="25" fillId="7" borderId="11" xfId="72" applyFont="1" applyFill="1" applyBorder="1" applyAlignment="1">
      <alignment horizontal="center" vertical="center"/>
      <protection/>
    </xf>
    <xf numFmtId="1" fontId="32" fillId="7" borderId="62" xfId="72" applyNumberFormat="1" applyFont="1" applyFill="1" applyBorder="1" applyAlignment="1">
      <alignment horizontal="center" vertical="center" wrapText="1"/>
      <protection/>
    </xf>
    <xf numFmtId="0" fontId="32" fillId="7" borderId="10" xfId="72" applyFont="1" applyFill="1" applyBorder="1" applyAlignment="1">
      <alignment horizontal="center" vertical="center"/>
      <protection/>
    </xf>
    <xf numFmtId="0" fontId="32" fillId="7" borderId="61" xfId="72" applyFont="1" applyFill="1" applyBorder="1" applyAlignment="1">
      <alignment horizontal="center" vertical="center"/>
      <protection/>
    </xf>
    <xf numFmtId="0" fontId="32" fillId="7" borderId="11" xfId="72" applyFont="1" applyFill="1" applyBorder="1" applyAlignment="1">
      <alignment horizontal="center" vertical="center"/>
      <protection/>
    </xf>
    <xf numFmtId="0" fontId="22" fillId="0" borderId="0" xfId="72" applyFont="1" applyAlignment="1">
      <alignment vertical="center"/>
      <protection/>
    </xf>
    <xf numFmtId="0" fontId="22" fillId="7" borderId="64" xfId="72" applyFont="1" applyFill="1" applyBorder="1" applyAlignment="1">
      <alignment vertical="center"/>
      <protection/>
    </xf>
    <xf numFmtId="49" fontId="32" fillId="7" borderId="88" xfId="72" applyNumberFormat="1" applyFont="1" applyFill="1" applyBorder="1" applyAlignment="1">
      <alignment horizontal="center" vertical="center" wrapText="1"/>
      <protection/>
    </xf>
    <xf numFmtId="1" fontId="32" fillId="7" borderId="11" xfId="72" applyNumberFormat="1" applyFont="1" applyFill="1" applyBorder="1" applyAlignment="1">
      <alignment horizontal="center" vertical="center" wrapText="1"/>
      <protection/>
    </xf>
    <xf numFmtId="1" fontId="32" fillId="7" borderId="66" xfId="72" applyNumberFormat="1" applyFont="1" applyFill="1" applyBorder="1" applyAlignment="1">
      <alignment horizontal="center" vertical="center" wrapText="1"/>
      <protection/>
    </xf>
    <xf numFmtId="1" fontId="32" fillId="7" borderId="88" xfId="72" applyNumberFormat="1" applyFont="1" applyFill="1" applyBorder="1" applyAlignment="1">
      <alignment horizontal="center" vertical="center" wrapText="1"/>
      <protection/>
    </xf>
    <xf numFmtId="1" fontId="22" fillId="0" borderId="0" xfId="72" applyNumberFormat="1" applyFont="1" applyAlignment="1">
      <alignment horizontal="center" vertical="center" wrapText="1"/>
      <protection/>
    </xf>
    <xf numFmtId="0" fontId="46" fillId="0" borderId="99" xfId="72" applyNumberFormat="1" applyFont="1" applyBorder="1" applyAlignment="1">
      <alignment vertical="center"/>
      <protection/>
    </xf>
    <xf numFmtId="3" fontId="46" fillId="0" borderId="81" xfId="72" applyNumberFormat="1" applyFont="1" applyBorder="1" applyAlignment="1">
      <alignment vertical="center"/>
      <protection/>
    </xf>
    <xf numFmtId="10" fontId="46" fillId="0" borderId="83" xfId="72" applyNumberFormat="1" applyFont="1" applyBorder="1" applyAlignment="1">
      <alignment vertical="center"/>
      <protection/>
    </xf>
    <xf numFmtId="3" fontId="46" fillId="0" borderId="100" xfId="72" applyNumberFormat="1" applyFont="1" applyBorder="1" applyAlignment="1">
      <alignment vertical="center"/>
      <protection/>
    </xf>
    <xf numFmtId="0" fontId="46" fillId="0" borderId="0" xfId="72" applyFont="1">
      <alignment/>
      <protection/>
    </xf>
    <xf numFmtId="0" fontId="22" fillId="0" borderId="130" xfId="72" applyNumberFormat="1" applyFont="1" applyBorder="1">
      <alignment/>
      <protection/>
    </xf>
    <xf numFmtId="3" fontId="22" fillId="0" borderId="84" xfId="72" applyNumberFormat="1" applyFont="1" applyBorder="1">
      <alignment/>
      <protection/>
    </xf>
    <xf numFmtId="10" fontId="22" fillId="0" borderId="125" xfId="72" applyNumberFormat="1" applyFont="1" applyBorder="1">
      <alignment/>
      <protection/>
    </xf>
    <xf numFmtId="10" fontId="22" fillId="0" borderId="75" xfId="72" applyNumberFormat="1" applyFont="1" applyBorder="1">
      <alignment/>
      <protection/>
    </xf>
    <xf numFmtId="3" fontId="22" fillId="0" borderId="131" xfId="72" applyNumberFormat="1" applyFont="1" applyBorder="1">
      <alignment/>
      <protection/>
    </xf>
    <xf numFmtId="0" fontId="34" fillId="0" borderId="0" xfId="72" applyFont="1">
      <alignment/>
      <protection/>
    </xf>
    <xf numFmtId="0" fontId="22" fillId="0" borderId="64" xfId="72" applyNumberFormat="1" applyFont="1" applyBorder="1">
      <alignment/>
      <protection/>
    </xf>
    <xf numFmtId="3" fontId="22" fillId="0" borderId="54" xfId="72" applyNumberFormat="1" applyFont="1" applyBorder="1">
      <alignment/>
      <protection/>
    </xf>
    <xf numFmtId="10" fontId="22" fillId="0" borderId="55" xfId="72" applyNumberFormat="1" applyFont="1" applyBorder="1">
      <alignment/>
      <protection/>
    </xf>
    <xf numFmtId="10" fontId="22" fillId="0" borderId="79" xfId="72" applyNumberFormat="1" applyFont="1" applyBorder="1">
      <alignment/>
      <protection/>
    </xf>
    <xf numFmtId="3" fontId="22" fillId="0" borderId="53" xfId="72" applyNumberFormat="1" applyFont="1" applyBorder="1">
      <alignment/>
      <protection/>
    </xf>
    <xf numFmtId="0" fontId="22" fillId="0" borderId="0" xfId="73" applyFont="1">
      <alignment/>
      <protection/>
    </xf>
    <xf numFmtId="10" fontId="22" fillId="0" borderId="0" xfId="73" applyNumberFormat="1" applyFont="1">
      <alignment/>
      <protection/>
    </xf>
    <xf numFmtId="0" fontId="25" fillId="7" borderId="10" xfId="73" applyFont="1" applyFill="1" applyBorder="1" applyAlignment="1">
      <alignment horizontal="center" vertical="center"/>
      <protection/>
    </xf>
    <xf numFmtId="0" fontId="25" fillId="7" borderId="61" xfId="73" applyFont="1" applyFill="1" applyBorder="1" applyAlignment="1">
      <alignment horizontal="center" vertical="center"/>
      <protection/>
    </xf>
    <xf numFmtId="0" fontId="25" fillId="7" borderId="11" xfId="73" applyFont="1" applyFill="1" applyBorder="1" applyAlignment="1">
      <alignment horizontal="center" vertical="center"/>
      <protection/>
    </xf>
    <xf numFmtId="1" fontId="32" fillId="7" borderId="62" xfId="73" applyNumberFormat="1" applyFont="1" applyFill="1" applyBorder="1" applyAlignment="1">
      <alignment horizontal="center" vertical="center" wrapText="1"/>
      <protection/>
    </xf>
    <xf numFmtId="0" fontId="32" fillId="7" borderId="10" xfId="73" applyFont="1" applyFill="1" applyBorder="1" applyAlignment="1">
      <alignment horizontal="center"/>
      <protection/>
    </xf>
    <xf numFmtId="0" fontId="32" fillId="7" borderId="61" xfId="73" applyFont="1" applyFill="1" applyBorder="1" applyAlignment="1">
      <alignment horizontal="center"/>
      <protection/>
    </xf>
    <xf numFmtId="0" fontId="32" fillId="7" borderId="11" xfId="73" applyFont="1" applyFill="1" applyBorder="1" applyAlignment="1">
      <alignment horizontal="center"/>
      <protection/>
    </xf>
    <xf numFmtId="0" fontId="22" fillId="7" borderId="64" xfId="73" applyFont="1" applyFill="1" applyBorder="1" applyAlignment="1">
      <alignment vertical="center"/>
      <protection/>
    </xf>
    <xf numFmtId="49" fontId="32" fillId="7" borderId="65" xfId="73" applyNumberFormat="1" applyFont="1" applyFill="1" applyBorder="1" applyAlignment="1">
      <alignment horizontal="center" vertical="center" wrapText="1"/>
      <protection/>
    </xf>
    <xf numFmtId="10" fontId="32" fillId="7" borderId="87" xfId="73" applyNumberFormat="1" applyFont="1" applyFill="1" applyBorder="1" applyAlignment="1">
      <alignment horizontal="center" vertical="center" wrapText="1"/>
      <protection/>
    </xf>
    <xf numFmtId="10" fontId="32" fillId="7" borderId="66" xfId="73" applyNumberFormat="1" applyFont="1" applyFill="1" applyBorder="1" applyAlignment="1">
      <alignment horizontal="center" vertical="center" wrapText="1"/>
      <protection/>
    </xf>
    <xf numFmtId="1" fontId="22" fillId="0" borderId="0" xfId="73" applyNumberFormat="1" applyFont="1" applyAlignment="1">
      <alignment horizontal="center" vertical="center" wrapText="1"/>
      <protection/>
    </xf>
    <xf numFmtId="0" fontId="46" fillId="0" borderId="99" xfId="73" applyNumberFormat="1" applyFont="1" applyBorder="1" applyAlignment="1">
      <alignment vertical="center"/>
      <protection/>
    </xf>
    <xf numFmtId="3" fontId="46" fillId="0" borderId="81" xfId="73" applyNumberFormat="1" applyFont="1" applyBorder="1" applyAlignment="1">
      <alignment vertical="center"/>
      <protection/>
    </xf>
    <xf numFmtId="10" fontId="46" fillId="0" borderId="101" xfId="73" applyNumberFormat="1" applyFont="1" applyBorder="1" applyAlignment="1">
      <alignment vertical="center"/>
      <protection/>
    </xf>
    <xf numFmtId="3" fontId="46" fillId="0" borderId="101" xfId="73" applyNumberFormat="1" applyFont="1" applyBorder="1" applyAlignment="1">
      <alignment vertical="center"/>
      <protection/>
    </xf>
    <xf numFmtId="10" fontId="46" fillId="0" borderId="83" xfId="73" applyNumberFormat="1" applyFont="1" applyBorder="1" applyAlignment="1">
      <alignment vertical="center"/>
      <protection/>
    </xf>
    <xf numFmtId="0" fontId="34" fillId="0" borderId="0" xfId="73" applyFont="1" applyAlignment="1">
      <alignment vertical="center"/>
      <protection/>
    </xf>
    <xf numFmtId="0" fontId="30" fillId="18" borderId="130" xfId="73" applyNumberFormat="1" applyFont="1" applyFill="1" applyBorder="1">
      <alignment/>
      <protection/>
    </xf>
    <xf numFmtId="3" fontId="30" fillId="18" borderId="84" xfId="73" applyNumberFormat="1" applyFont="1" applyFill="1" applyBorder="1">
      <alignment/>
      <protection/>
    </xf>
    <xf numFmtId="10" fontId="30" fillId="18" borderId="125" xfId="73" applyNumberFormat="1" applyFont="1" applyFill="1" applyBorder="1">
      <alignment/>
      <protection/>
    </xf>
    <xf numFmtId="3" fontId="30" fillId="18" borderId="131" xfId="73" applyNumberFormat="1" applyFont="1" applyFill="1" applyBorder="1">
      <alignment/>
      <protection/>
    </xf>
    <xf numFmtId="10" fontId="30" fillId="18" borderId="74" xfId="73" applyNumberFormat="1" applyFont="1" applyFill="1" applyBorder="1">
      <alignment/>
      <protection/>
    </xf>
    <xf numFmtId="10" fontId="30" fillId="18" borderId="75" xfId="73" applyNumberFormat="1" applyFont="1" applyFill="1" applyBorder="1">
      <alignment/>
      <protection/>
    </xf>
    <xf numFmtId="0" fontId="29" fillId="0" borderId="0" xfId="73" applyFont="1" applyFill="1">
      <alignment/>
      <protection/>
    </xf>
    <xf numFmtId="10" fontId="29" fillId="0" borderId="0" xfId="73" applyNumberFormat="1" applyFont="1" applyFill="1">
      <alignment/>
      <protection/>
    </xf>
    <xf numFmtId="3" fontId="29" fillId="0" borderId="0" xfId="73" applyNumberFormat="1" applyFont="1" applyFill="1">
      <alignment/>
      <protection/>
    </xf>
    <xf numFmtId="0" fontId="22" fillId="0" borderId="89" xfId="73" applyNumberFormat="1" applyFont="1" applyBorder="1" quotePrefix="1">
      <alignment/>
      <protection/>
    </xf>
    <xf numFmtId="3" fontId="22" fillId="0" borderId="72" xfId="73" applyNumberFormat="1" applyFont="1" applyBorder="1">
      <alignment/>
      <protection/>
    </xf>
    <xf numFmtId="10" fontId="22" fillId="0" borderId="108" xfId="73" applyNumberFormat="1" applyFont="1" applyBorder="1">
      <alignment/>
      <protection/>
    </xf>
    <xf numFmtId="3" fontId="22" fillId="0" borderId="132" xfId="73" applyNumberFormat="1" applyFont="1" applyBorder="1" quotePrefix="1">
      <alignment/>
      <protection/>
    </xf>
    <xf numFmtId="10" fontId="22" fillId="0" borderId="109" xfId="0" applyNumberFormat="1" applyFont="1" applyFill="1" applyBorder="1" applyAlignment="1">
      <alignment horizontal="right"/>
    </xf>
    <xf numFmtId="10" fontId="22" fillId="0" borderId="0" xfId="73" applyNumberFormat="1" applyFont="1" applyFill="1" applyBorder="1">
      <alignment/>
      <protection/>
    </xf>
    <xf numFmtId="0" fontId="30" fillId="18" borderId="86" xfId="73" applyNumberFormat="1" applyFont="1" applyFill="1" applyBorder="1">
      <alignment/>
      <protection/>
    </xf>
    <xf numFmtId="3" fontId="30" fillId="18" borderId="91" xfId="73" applyNumberFormat="1" applyFont="1" applyFill="1" applyBorder="1">
      <alignment/>
      <protection/>
    </xf>
    <xf numFmtId="10" fontId="30" fillId="18" borderId="133" xfId="73" applyNumberFormat="1" applyFont="1" applyFill="1" applyBorder="1">
      <alignment/>
      <protection/>
    </xf>
    <xf numFmtId="3" fontId="30" fillId="18" borderId="133" xfId="73" applyNumberFormat="1" applyFont="1" applyFill="1" applyBorder="1">
      <alignment/>
      <protection/>
    </xf>
    <xf numFmtId="10" fontId="30" fillId="18" borderId="70" xfId="73" applyNumberFormat="1" applyFont="1" applyFill="1" applyBorder="1">
      <alignment/>
      <protection/>
    </xf>
    <xf numFmtId="3" fontId="30" fillId="18" borderId="69" xfId="73" applyNumberFormat="1" applyFont="1" applyFill="1" applyBorder="1">
      <alignment/>
      <protection/>
    </xf>
    <xf numFmtId="10" fontId="30" fillId="18" borderId="71" xfId="73" applyNumberFormat="1" applyFont="1" applyFill="1" applyBorder="1">
      <alignment/>
      <protection/>
    </xf>
    <xf numFmtId="10" fontId="30" fillId="0" borderId="0" xfId="73" applyNumberFormat="1" applyFont="1" applyFill="1" applyBorder="1">
      <alignment/>
      <protection/>
    </xf>
    <xf numFmtId="0" fontId="30" fillId="0" borderId="0" xfId="73" applyFont="1" applyFill="1">
      <alignment/>
      <protection/>
    </xf>
    <xf numFmtId="3" fontId="22" fillId="0" borderId="107" xfId="73" applyNumberFormat="1" applyFont="1" applyBorder="1">
      <alignment/>
      <protection/>
    </xf>
    <xf numFmtId="3" fontId="22" fillId="0" borderId="108" xfId="73" applyNumberFormat="1" applyFont="1" applyBorder="1" quotePrefix="1">
      <alignment/>
      <protection/>
    </xf>
    <xf numFmtId="3" fontId="22" fillId="0" borderId="73" xfId="73" applyNumberFormat="1" applyFont="1" applyBorder="1">
      <alignment/>
      <protection/>
    </xf>
    <xf numFmtId="0" fontId="22" fillId="0" borderId="89" xfId="73" applyNumberFormat="1" applyFont="1" applyBorder="1">
      <alignment/>
      <protection/>
    </xf>
    <xf numFmtId="0" fontId="30" fillId="18" borderId="62" xfId="73" applyNumberFormat="1" applyFont="1" applyFill="1" applyBorder="1">
      <alignment/>
      <protection/>
    </xf>
    <xf numFmtId="3" fontId="30" fillId="18" borderId="134" xfId="73" applyNumberFormat="1" applyFont="1" applyFill="1" applyBorder="1">
      <alignment/>
      <protection/>
    </xf>
    <xf numFmtId="10" fontId="30" fillId="18" borderId="27" xfId="73" applyNumberFormat="1" applyFont="1" applyFill="1" applyBorder="1">
      <alignment/>
      <protection/>
    </xf>
    <xf numFmtId="3" fontId="30" fillId="18" borderId="27" xfId="73" applyNumberFormat="1" applyFont="1" applyFill="1" applyBorder="1">
      <alignment/>
      <protection/>
    </xf>
    <xf numFmtId="10" fontId="30" fillId="18" borderId="67" xfId="73" applyNumberFormat="1" applyFont="1" applyFill="1" applyBorder="1">
      <alignment/>
      <protection/>
    </xf>
    <xf numFmtId="0" fontId="22" fillId="0" borderId="86" xfId="73" applyNumberFormat="1" applyFont="1" applyBorder="1" quotePrefix="1">
      <alignment/>
      <protection/>
    </xf>
    <xf numFmtId="3" fontId="22" fillId="0" borderId="69" xfId="73" applyNumberFormat="1" applyFont="1" applyBorder="1">
      <alignment/>
      <protection/>
    </xf>
    <xf numFmtId="10" fontId="22" fillId="0" borderId="133" xfId="73" applyNumberFormat="1" applyFont="1" applyBorder="1">
      <alignment/>
      <protection/>
    </xf>
    <xf numFmtId="3" fontId="22" fillId="0" borderId="133" xfId="73" applyNumberFormat="1" applyFont="1" applyBorder="1" quotePrefix="1">
      <alignment/>
      <protection/>
    </xf>
    <xf numFmtId="10" fontId="22" fillId="0" borderId="71" xfId="0" applyNumberFormat="1" applyFont="1" applyFill="1" applyBorder="1" applyAlignment="1">
      <alignment horizontal="right"/>
    </xf>
    <xf numFmtId="10" fontId="22" fillId="0" borderId="70" xfId="73" applyNumberFormat="1" applyFont="1" applyBorder="1">
      <alignment/>
      <protection/>
    </xf>
    <xf numFmtId="3" fontId="22" fillId="0" borderId="133" xfId="73" applyNumberFormat="1" applyFont="1" applyBorder="1">
      <alignment/>
      <protection/>
    </xf>
    <xf numFmtId="10" fontId="22" fillId="0" borderId="135" xfId="73" applyNumberFormat="1" applyFont="1" applyBorder="1">
      <alignment/>
      <protection/>
    </xf>
    <xf numFmtId="3" fontId="22" fillId="0" borderId="108" xfId="73" applyNumberFormat="1" applyFont="1" applyBorder="1">
      <alignment/>
      <protection/>
    </xf>
    <xf numFmtId="0" fontId="22" fillId="0" borderId="110" xfId="73" applyNumberFormat="1" applyFont="1" applyBorder="1" quotePrefix="1">
      <alignment/>
      <protection/>
    </xf>
    <xf numFmtId="3" fontId="22" fillId="0" borderId="77" xfId="73" applyNumberFormat="1" applyFont="1" applyBorder="1">
      <alignment/>
      <protection/>
    </xf>
    <xf numFmtId="10" fontId="22" fillId="0" borderId="94" xfId="73" applyNumberFormat="1" applyFont="1" applyBorder="1">
      <alignment/>
      <protection/>
    </xf>
    <xf numFmtId="3" fontId="22" fillId="0" borderId="94" xfId="73" applyNumberFormat="1" applyFont="1" applyBorder="1" quotePrefix="1">
      <alignment/>
      <protection/>
    </xf>
    <xf numFmtId="10" fontId="22" fillId="0" borderId="98" xfId="0" applyNumberFormat="1" applyFont="1" applyFill="1" applyBorder="1" applyAlignment="1">
      <alignment horizontal="right"/>
    </xf>
    <xf numFmtId="10" fontId="22" fillId="0" borderId="136" xfId="73" applyNumberFormat="1" applyFont="1" applyBorder="1">
      <alignment/>
      <protection/>
    </xf>
    <xf numFmtId="3" fontId="22" fillId="0" borderId="94" xfId="73" applyNumberFormat="1" applyFont="1" applyBorder="1">
      <alignment/>
      <protection/>
    </xf>
    <xf numFmtId="0" fontId="22" fillId="0" borderId="0" xfId="73" applyNumberFormat="1" applyFont="1" applyFill="1" applyBorder="1">
      <alignment/>
      <protection/>
    </xf>
    <xf numFmtId="0" fontId="22" fillId="0" borderId="0" xfId="74" applyFont="1">
      <alignment/>
      <protection/>
    </xf>
    <xf numFmtId="0" fontId="25" fillId="7" borderId="137" xfId="74" applyFont="1" applyFill="1" applyBorder="1" applyAlignment="1">
      <alignment horizontal="center" vertical="center"/>
      <protection/>
    </xf>
    <xf numFmtId="0" fontId="25" fillId="7" borderId="138" xfId="74" applyFont="1" applyFill="1" applyBorder="1" applyAlignment="1">
      <alignment horizontal="center" vertical="center"/>
      <protection/>
    </xf>
    <xf numFmtId="0" fontId="25" fillId="7" borderId="139" xfId="74" applyFont="1" applyFill="1" applyBorder="1" applyAlignment="1">
      <alignment horizontal="center" vertical="center"/>
      <protection/>
    </xf>
    <xf numFmtId="1" fontId="32" fillId="7" borderId="38" xfId="74" applyNumberFormat="1" applyFont="1" applyFill="1" applyBorder="1" applyAlignment="1">
      <alignment horizontal="center" vertical="center" wrapText="1"/>
      <protection/>
    </xf>
    <xf numFmtId="0" fontId="28" fillId="7" borderId="140" xfId="74" applyFont="1" applyFill="1" applyBorder="1" applyAlignment="1">
      <alignment horizontal="center" vertical="center"/>
      <protection/>
    </xf>
    <xf numFmtId="0" fontId="28" fillId="7" borderId="141" xfId="74" applyFont="1" applyFill="1" applyBorder="1" applyAlignment="1">
      <alignment horizontal="center" vertical="center"/>
      <protection/>
    </xf>
    <xf numFmtId="0" fontId="28" fillId="7" borderId="142" xfId="74" applyFont="1" applyFill="1" applyBorder="1" applyAlignment="1">
      <alignment horizontal="center" vertical="center"/>
      <protection/>
    </xf>
    <xf numFmtId="0" fontId="28" fillId="7" borderId="53" xfId="74" applyFont="1" applyFill="1" applyBorder="1" applyAlignment="1">
      <alignment horizontal="center" vertical="center"/>
      <protection/>
    </xf>
    <xf numFmtId="0" fontId="28" fillId="7" borderId="56" xfId="74" applyFont="1" applyFill="1" applyBorder="1" applyAlignment="1">
      <alignment horizontal="center" vertical="center"/>
      <protection/>
    </xf>
    <xf numFmtId="0" fontId="22" fillId="0" borderId="0" xfId="74" applyFont="1" applyAlignment="1">
      <alignment vertical="center"/>
      <protection/>
    </xf>
    <xf numFmtId="0" fontId="22" fillId="7" borderId="127" xfId="74" applyFont="1" applyFill="1" applyBorder="1" applyAlignment="1">
      <alignment vertical="center"/>
      <protection/>
    </xf>
    <xf numFmtId="49" fontId="29" fillId="7" borderId="143" xfId="74" applyNumberFormat="1" applyFont="1" applyFill="1" applyBorder="1" applyAlignment="1">
      <alignment horizontal="center" vertical="center" wrapText="1"/>
      <protection/>
    </xf>
    <xf numFmtId="1" fontId="29" fillId="7" borderId="144" xfId="74" applyNumberFormat="1" applyFont="1" applyFill="1" applyBorder="1" applyAlignment="1">
      <alignment horizontal="center" vertical="center" wrapText="1"/>
      <protection/>
    </xf>
    <xf numFmtId="1" fontId="29" fillId="7" borderId="145" xfId="74" applyNumberFormat="1" applyFont="1" applyFill="1" applyBorder="1" applyAlignment="1">
      <alignment horizontal="center" vertical="center" wrapText="1"/>
      <protection/>
    </xf>
    <xf numFmtId="1" fontId="30" fillId="0" borderId="0" xfId="74" applyNumberFormat="1" applyFont="1" applyAlignment="1">
      <alignment horizontal="center" vertical="center" wrapText="1"/>
      <protection/>
    </xf>
    <xf numFmtId="0" fontId="46" fillId="0" borderId="118" xfId="74" applyNumberFormat="1" applyFont="1" applyBorder="1" applyAlignment="1">
      <alignment vertical="center"/>
      <protection/>
    </xf>
    <xf numFmtId="3" fontId="46" fillId="0" borderId="146" xfId="74" applyNumberFormat="1" applyFont="1" applyBorder="1" applyAlignment="1">
      <alignment vertical="center"/>
      <protection/>
    </xf>
    <xf numFmtId="10" fontId="46" fillId="0" borderId="122" xfId="74" applyNumberFormat="1" applyFont="1" applyBorder="1" applyAlignment="1">
      <alignment vertical="center"/>
      <protection/>
    </xf>
    <xf numFmtId="3" fontId="46" fillId="0" borderId="121" xfId="74" applyNumberFormat="1" applyFont="1" applyBorder="1" applyAlignment="1">
      <alignment vertical="center"/>
      <protection/>
    </xf>
    <xf numFmtId="10" fontId="46" fillId="0" borderId="123" xfId="74" applyNumberFormat="1" applyFont="1" applyBorder="1" applyAlignment="1">
      <alignment vertical="center"/>
      <protection/>
    </xf>
    <xf numFmtId="0" fontId="46" fillId="0" borderId="0" xfId="74" applyFont="1" applyAlignment="1">
      <alignment vertical="center"/>
      <protection/>
    </xf>
    <xf numFmtId="0" fontId="22" fillId="0" borderId="124" xfId="74" applyNumberFormat="1" applyFont="1" applyBorder="1">
      <alignment/>
      <protection/>
    </xf>
    <xf numFmtId="3" fontId="22" fillId="0" borderId="84" xfId="74" applyNumberFormat="1" applyFont="1" applyBorder="1">
      <alignment/>
      <protection/>
    </xf>
    <xf numFmtId="10" fontId="22" fillId="0" borderId="125" xfId="74" applyNumberFormat="1" applyFont="1" applyBorder="1">
      <alignment/>
      <protection/>
    </xf>
    <xf numFmtId="10" fontId="22" fillId="0" borderId="126" xfId="74" applyNumberFormat="1" applyFont="1" applyBorder="1">
      <alignment/>
      <protection/>
    </xf>
    <xf numFmtId="3" fontId="22" fillId="0" borderId="131" xfId="74" applyNumberFormat="1" applyFont="1" applyBorder="1">
      <alignment/>
      <protection/>
    </xf>
    <xf numFmtId="10" fontId="22" fillId="0" borderId="75" xfId="74" applyNumberFormat="1" applyFont="1" applyBorder="1">
      <alignment/>
      <protection/>
    </xf>
    <xf numFmtId="0" fontId="34" fillId="0" borderId="0" xfId="74" applyFont="1">
      <alignment/>
      <protection/>
    </xf>
    <xf numFmtId="0" fontId="22" fillId="0" borderId="127" xfId="74" applyNumberFormat="1" applyFont="1" applyBorder="1">
      <alignment/>
      <protection/>
    </xf>
    <xf numFmtId="3" fontId="22" fillId="0" borderId="58" xfId="74" applyNumberFormat="1" applyFont="1" applyBorder="1">
      <alignment/>
      <protection/>
    </xf>
    <xf numFmtId="10" fontId="22" fillId="0" borderId="32" xfId="74" applyNumberFormat="1" applyFont="1" applyBorder="1">
      <alignment/>
      <protection/>
    </xf>
    <xf numFmtId="10" fontId="22" fillId="0" borderId="33" xfId="74" applyNumberFormat="1" applyFont="1" applyBorder="1">
      <alignment/>
      <protection/>
    </xf>
    <xf numFmtId="10" fontId="22" fillId="0" borderId="129" xfId="74" applyNumberFormat="1" applyFont="1" applyBorder="1">
      <alignment/>
      <protection/>
    </xf>
    <xf numFmtId="0" fontId="22" fillId="0" borderId="0" xfId="64" applyNumberFormat="1" applyFont="1" applyFill="1" applyBorder="1">
      <alignment/>
      <protection/>
    </xf>
    <xf numFmtId="0" fontId="22" fillId="0" borderId="0" xfId="75" applyFont="1">
      <alignment/>
      <protection/>
    </xf>
    <xf numFmtId="37" fontId="56" fillId="2" borderId="10" xfId="51" applyFont="1" applyFill="1" applyBorder="1" applyAlignment="1">
      <alignment horizontal="center"/>
    </xf>
    <xf numFmtId="37" fontId="56" fillId="2" borderId="11" xfId="51" applyFont="1" applyFill="1" applyBorder="1" applyAlignment="1">
      <alignment horizontal="center"/>
    </xf>
    <xf numFmtId="0" fontId="45" fillId="7" borderId="10" xfId="75" applyFont="1" applyFill="1" applyBorder="1" applyAlignment="1">
      <alignment horizontal="center" vertical="center"/>
      <protection/>
    </xf>
    <xf numFmtId="0" fontId="45" fillId="7" borderId="61" xfId="75" applyFont="1" applyFill="1" applyBorder="1" applyAlignment="1">
      <alignment horizontal="center" vertical="center"/>
      <protection/>
    </xf>
    <xf numFmtId="0" fontId="45" fillId="7" borderId="11" xfId="75" applyFont="1" applyFill="1" applyBorder="1" applyAlignment="1">
      <alignment horizontal="center" vertical="center"/>
      <protection/>
    </xf>
    <xf numFmtId="1" fontId="32" fillId="7" borderId="62" xfId="75" applyNumberFormat="1" applyFont="1" applyFill="1" applyBorder="1" applyAlignment="1">
      <alignment horizontal="center" vertical="center" wrapText="1"/>
      <protection/>
    </xf>
    <xf numFmtId="0" fontId="29" fillId="7" borderId="10" xfId="75" applyFont="1" applyFill="1" applyBorder="1" applyAlignment="1">
      <alignment horizontal="center"/>
      <protection/>
    </xf>
    <xf numFmtId="0" fontId="29" fillId="7" borderId="61" xfId="75" applyFont="1" applyFill="1" applyBorder="1" applyAlignment="1">
      <alignment horizontal="center"/>
      <protection/>
    </xf>
    <xf numFmtId="0" fontId="29" fillId="7" borderId="11" xfId="75" applyFont="1" applyFill="1" applyBorder="1" applyAlignment="1">
      <alignment horizontal="center"/>
      <protection/>
    </xf>
    <xf numFmtId="0" fontId="30" fillId="0" borderId="0" xfId="75" applyFont="1">
      <alignment/>
      <protection/>
    </xf>
    <xf numFmtId="0" fontId="22" fillId="7" borderId="64" xfId="75" applyFont="1" applyFill="1" applyBorder="1" applyAlignment="1">
      <alignment vertical="center"/>
      <protection/>
    </xf>
    <xf numFmtId="49" fontId="29" fillId="7" borderId="65" xfId="75" applyNumberFormat="1" applyFont="1" applyFill="1" applyBorder="1" applyAlignment="1">
      <alignment horizontal="center" vertical="center" wrapText="1"/>
      <protection/>
    </xf>
    <xf numFmtId="1" fontId="29" fillId="7" borderId="87" xfId="75" applyNumberFormat="1" applyFont="1" applyFill="1" applyBorder="1" applyAlignment="1">
      <alignment horizontal="center" vertical="center" wrapText="1"/>
      <protection/>
    </xf>
    <xf numFmtId="1" fontId="29" fillId="7" borderId="66" xfId="75" applyNumberFormat="1" applyFont="1" applyFill="1" applyBorder="1" applyAlignment="1">
      <alignment horizontal="center" vertical="center" wrapText="1"/>
      <protection/>
    </xf>
    <xf numFmtId="1" fontId="30" fillId="0" borderId="0" xfId="75" applyNumberFormat="1" applyFont="1" applyAlignment="1">
      <alignment horizontal="center" vertical="center" wrapText="1"/>
      <protection/>
    </xf>
    <xf numFmtId="0" fontId="46" fillId="0" borderId="99" xfId="75" applyNumberFormat="1" applyFont="1" applyBorder="1">
      <alignment/>
      <protection/>
    </xf>
    <xf numFmtId="3" fontId="46" fillId="0" borderId="81" xfId="75" applyNumberFormat="1" applyFont="1" applyBorder="1">
      <alignment/>
      <protection/>
    </xf>
    <xf numFmtId="10" fontId="46" fillId="0" borderId="101" xfId="75" applyNumberFormat="1" applyFont="1" applyBorder="1">
      <alignment/>
      <protection/>
    </xf>
    <xf numFmtId="3" fontId="46" fillId="0" borderId="101" xfId="75" applyNumberFormat="1" applyFont="1" applyBorder="1">
      <alignment/>
      <protection/>
    </xf>
    <xf numFmtId="10" fontId="46" fillId="0" borderId="83" xfId="75" applyNumberFormat="1" applyFont="1" applyBorder="1">
      <alignment/>
      <protection/>
    </xf>
    <xf numFmtId="3" fontId="46" fillId="0" borderId="100" xfId="75" applyNumberFormat="1" applyFont="1" applyBorder="1">
      <alignment/>
      <protection/>
    </xf>
    <xf numFmtId="0" fontId="44" fillId="0" borderId="0" xfId="75" applyFont="1">
      <alignment/>
      <protection/>
    </xf>
    <xf numFmtId="0" fontId="22" fillId="18" borderId="130" xfId="75" applyNumberFormat="1" applyFont="1" applyFill="1" applyBorder="1">
      <alignment/>
      <protection/>
    </xf>
    <xf numFmtId="3" fontId="22" fillId="18" borderId="84" xfId="75" applyNumberFormat="1" applyFont="1" applyFill="1" applyBorder="1">
      <alignment/>
      <protection/>
    </xf>
    <xf numFmtId="10" fontId="22" fillId="18" borderId="125" xfId="75" applyNumberFormat="1" applyFont="1" applyFill="1" applyBorder="1">
      <alignment/>
      <protection/>
    </xf>
    <xf numFmtId="3" fontId="22" fillId="18" borderId="131" xfId="75" applyNumberFormat="1" applyFont="1" applyFill="1" applyBorder="1">
      <alignment/>
      <protection/>
    </xf>
    <xf numFmtId="10" fontId="22" fillId="18" borderId="75" xfId="75" applyNumberFormat="1" applyFont="1" applyFill="1" applyBorder="1">
      <alignment/>
      <protection/>
    </xf>
    <xf numFmtId="0" fontId="34" fillId="0" borderId="0" xfId="75" applyFont="1">
      <alignment/>
      <protection/>
    </xf>
    <xf numFmtId="3" fontId="34" fillId="0" borderId="0" xfId="75" applyNumberFormat="1" applyFont="1">
      <alignment/>
      <protection/>
    </xf>
    <xf numFmtId="0" fontId="22" fillId="0" borderId="89" xfId="75" applyNumberFormat="1" applyFont="1" applyBorder="1" quotePrefix="1">
      <alignment/>
      <protection/>
    </xf>
    <xf numFmtId="3" fontId="22" fillId="0" borderId="72" xfId="75" applyNumberFormat="1" applyFont="1" applyBorder="1">
      <alignment/>
      <protection/>
    </xf>
    <xf numFmtId="10" fontId="22" fillId="0" borderId="108" xfId="75" applyNumberFormat="1" applyFont="1" applyBorder="1">
      <alignment/>
      <protection/>
    </xf>
    <xf numFmtId="3" fontId="22" fillId="0" borderId="132" xfId="75" applyNumberFormat="1" applyFont="1" applyBorder="1" quotePrefix="1">
      <alignment/>
      <protection/>
    </xf>
    <xf numFmtId="10" fontId="22" fillId="0" borderId="109" xfId="75" applyNumberFormat="1" applyFont="1" applyFill="1" applyBorder="1" applyAlignment="1">
      <alignment horizontal="right"/>
      <protection/>
    </xf>
    <xf numFmtId="3" fontId="22" fillId="0" borderId="132" xfId="75" applyNumberFormat="1" applyFont="1" applyBorder="1">
      <alignment/>
      <protection/>
    </xf>
    <xf numFmtId="10" fontId="22" fillId="0" borderId="0" xfId="75" applyNumberFormat="1" applyFont="1" applyFill="1" applyBorder="1">
      <alignment/>
      <protection/>
    </xf>
    <xf numFmtId="3" fontId="22" fillId="0" borderId="0" xfId="75" applyNumberFormat="1" applyFont="1">
      <alignment/>
      <protection/>
    </xf>
    <xf numFmtId="0" fontId="22" fillId="18" borderId="86" xfId="75" applyNumberFormat="1" applyFont="1" applyFill="1" applyBorder="1">
      <alignment/>
      <protection/>
    </xf>
    <xf numFmtId="3" fontId="22" fillId="18" borderId="68" xfId="75" applyNumberFormat="1" applyFont="1" applyFill="1" applyBorder="1">
      <alignment/>
      <protection/>
    </xf>
    <xf numFmtId="10" fontId="22" fillId="18" borderId="70" xfId="75" applyNumberFormat="1" applyFont="1" applyFill="1" applyBorder="1">
      <alignment/>
      <protection/>
    </xf>
    <xf numFmtId="3" fontId="22" fillId="18" borderId="133" xfId="75" applyNumberFormat="1" applyFont="1" applyFill="1" applyBorder="1">
      <alignment/>
      <protection/>
    </xf>
    <xf numFmtId="10" fontId="22" fillId="18" borderId="71" xfId="75" applyNumberFormat="1" applyFont="1" applyFill="1" applyBorder="1">
      <alignment/>
      <protection/>
    </xf>
    <xf numFmtId="10" fontId="22" fillId="18" borderId="133" xfId="75" applyNumberFormat="1" applyFont="1" applyFill="1" applyBorder="1">
      <alignment/>
      <protection/>
    </xf>
    <xf numFmtId="3" fontId="22" fillId="18" borderId="90" xfId="75" applyNumberFormat="1" applyFont="1" applyFill="1" applyBorder="1">
      <alignment/>
      <protection/>
    </xf>
    <xf numFmtId="0" fontId="22" fillId="0" borderId="130" xfId="75" applyNumberFormat="1" applyFont="1" applyBorder="1" quotePrefix="1">
      <alignment/>
      <protection/>
    </xf>
    <xf numFmtId="3" fontId="22" fillId="0" borderId="84" xfId="75" applyNumberFormat="1" applyFont="1" applyBorder="1">
      <alignment/>
      <protection/>
    </xf>
    <xf numFmtId="3" fontId="22" fillId="0" borderId="131" xfId="75" applyNumberFormat="1" applyFont="1" applyBorder="1" quotePrefix="1">
      <alignment/>
      <protection/>
    </xf>
    <xf numFmtId="3" fontId="22" fillId="0" borderId="131" xfId="75" applyNumberFormat="1" applyFont="1" applyBorder="1">
      <alignment/>
      <protection/>
    </xf>
    <xf numFmtId="3" fontId="22" fillId="18" borderId="90" xfId="75" applyNumberFormat="1" applyFont="1" applyFill="1" applyBorder="1" quotePrefix="1">
      <alignment/>
      <protection/>
    </xf>
    <xf numFmtId="0" fontId="22" fillId="18" borderId="10" xfId="75" applyNumberFormat="1" applyFont="1" applyFill="1" applyBorder="1">
      <alignment/>
      <protection/>
    </xf>
    <xf numFmtId="3" fontId="22" fillId="18" borderId="88" xfId="75" applyNumberFormat="1" applyFont="1" applyFill="1" applyBorder="1">
      <alignment/>
      <protection/>
    </xf>
    <xf numFmtId="10" fontId="22" fillId="18" borderId="87" xfId="75" applyNumberFormat="1" applyFont="1" applyFill="1" applyBorder="1">
      <alignment/>
      <protection/>
    </xf>
    <xf numFmtId="3" fontId="22" fillId="18" borderId="87" xfId="75" applyNumberFormat="1" applyFont="1" applyFill="1" applyBorder="1" quotePrefix="1">
      <alignment/>
      <protection/>
    </xf>
    <xf numFmtId="10" fontId="22" fillId="18" borderId="66" xfId="75" applyNumberFormat="1" applyFont="1" applyFill="1" applyBorder="1" applyAlignment="1">
      <alignment horizontal="right"/>
      <protection/>
    </xf>
    <xf numFmtId="0" fontId="22" fillId="0" borderId="0" xfId="76" applyFont="1" applyFill="1">
      <alignment/>
      <protection/>
    </xf>
    <xf numFmtId="37" fontId="56" fillId="2" borderId="10" xfId="52" applyFont="1" applyFill="1" applyBorder="1" applyAlignment="1">
      <alignment horizontal="center"/>
    </xf>
    <xf numFmtId="37" fontId="56" fillId="2" borderId="11" xfId="52" applyFont="1" applyFill="1" applyBorder="1" applyAlignment="1">
      <alignment horizontal="center"/>
    </xf>
    <xf numFmtId="0" fontId="25" fillId="7" borderId="43" xfId="76" applyFont="1" applyFill="1" applyBorder="1" applyAlignment="1">
      <alignment horizontal="center" vertical="center"/>
      <protection/>
    </xf>
    <xf numFmtId="0" fontId="25" fillId="7" borderId="28" xfId="76" applyFont="1" applyFill="1" applyBorder="1" applyAlignment="1">
      <alignment horizontal="center" vertical="center"/>
      <protection/>
    </xf>
    <xf numFmtId="0" fontId="25" fillId="7" borderId="63" xfId="76" applyFont="1" applyFill="1" applyBorder="1" applyAlignment="1">
      <alignment horizontal="center" vertical="center"/>
      <protection/>
    </xf>
    <xf numFmtId="1" fontId="28" fillId="7" borderId="86" xfId="76" applyNumberFormat="1" applyFont="1" applyFill="1" applyBorder="1" applyAlignment="1">
      <alignment horizontal="center" vertical="center" wrapText="1"/>
      <protection/>
    </xf>
    <xf numFmtId="0" fontId="28" fillId="7" borderId="88" xfId="76" applyFont="1" applyFill="1" applyBorder="1" applyAlignment="1">
      <alignment horizontal="center"/>
      <protection/>
    </xf>
    <xf numFmtId="0" fontId="28" fillId="7" borderId="87" xfId="76" applyFont="1" applyFill="1" applyBorder="1" applyAlignment="1">
      <alignment horizontal="center"/>
      <protection/>
    </xf>
    <xf numFmtId="0" fontId="28" fillId="7" borderId="66" xfId="76" applyFont="1" applyFill="1" applyBorder="1" applyAlignment="1">
      <alignment horizontal="center"/>
      <protection/>
    </xf>
    <xf numFmtId="0" fontId="31" fillId="0" borderId="0" xfId="76" applyFont="1" applyFill="1">
      <alignment/>
      <protection/>
    </xf>
    <xf numFmtId="0" fontId="31" fillId="7" borderId="89" xfId="76" applyFont="1" applyFill="1" applyBorder="1" applyAlignment="1">
      <alignment vertical="center"/>
      <protection/>
    </xf>
    <xf numFmtId="49" fontId="28" fillId="7" borderId="69" xfId="76" applyNumberFormat="1" applyFont="1" applyFill="1" applyBorder="1" applyAlignment="1">
      <alignment horizontal="center" vertical="center" wrapText="1"/>
      <protection/>
    </xf>
    <xf numFmtId="49" fontId="28" fillId="7" borderId="133" xfId="76" applyNumberFormat="1" applyFont="1" applyFill="1" applyBorder="1" applyAlignment="1">
      <alignment horizontal="center" vertical="center" wrapText="1"/>
      <protection/>
    </xf>
    <xf numFmtId="1" fontId="32" fillId="7" borderId="71" xfId="76" applyNumberFormat="1" applyFont="1" applyFill="1" applyBorder="1" applyAlignment="1">
      <alignment horizontal="center" vertical="center" wrapText="1"/>
      <protection/>
    </xf>
    <xf numFmtId="1" fontId="32" fillId="7" borderId="74" xfId="76" applyNumberFormat="1" applyFont="1" applyFill="1" applyBorder="1" applyAlignment="1">
      <alignment horizontal="center" vertical="center" wrapText="1"/>
      <protection/>
    </xf>
    <xf numFmtId="1" fontId="31" fillId="0" borderId="0" xfId="76" applyNumberFormat="1" applyFont="1" applyFill="1" applyAlignment="1">
      <alignment horizontal="center" vertical="center" wrapText="1"/>
      <protection/>
    </xf>
    <xf numFmtId="0" fontId="31" fillId="7" borderId="110" xfId="76" applyFont="1" applyFill="1" applyBorder="1" applyAlignment="1">
      <alignment vertical="center"/>
      <protection/>
    </xf>
    <xf numFmtId="49" fontId="32" fillId="7" borderId="77" xfId="76" applyNumberFormat="1" applyFont="1" applyFill="1" applyBorder="1" applyAlignment="1">
      <alignment horizontal="center" vertical="center" wrapText="1"/>
      <protection/>
    </xf>
    <xf numFmtId="49" fontId="32" fillId="7" borderId="94" xfId="76" applyNumberFormat="1" applyFont="1" applyFill="1" applyBorder="1" applyAlignment="1">
      <alignment horizontal="center" vertical="center" wrapText="1"/>
      <protection/>
    </xf>
    <xf numFmtId="0" fontId="22" fillId="7" borderId="98" xfId="76" applyFont="1" applyFill="1" applyBorder="1" applyAlignment="1">
      <alignment horizontal="center" vertical="center" wrapText="1"/>
      <protection/>
    </xf>
    <xf numFmtId="0" fontId="22" fillId="7" borderId="136" xfId="76" applyFont="1" applyFill="1" applyBorder="1" applyAlignment="1">
      <alignment horizontal="center" vertical="center" wrapText="1"/>
      <protection/>
    </xf>
    <xf numFmtId="1" fontId="22" fillId="0" borderId="0" xfId="76" applyNumberFormat="1" applyFont="1" applyFill="1" applyAlignment="1">
      <alignment horizontal="center" vertical="center" wrapText="1"/>
      <protection/>
    </xf>
    <xf numFmtId="0" fontId="46" fillId="0" borderId="62" xfId="76" applyNumberFormat="1" applyFont="1" applyFill="1" applyBorder="1" applyAlignment="1">
      <alignment vertical="center"/>
      <protection/>
    </xf>
    <xf numFmtId="3" fontId="46" fillId="0" borderId="134" xfId="76" applyNumberFormat="1" applyFont="1" applyFill="1" applyBorder="1" applyAlignment="1">
      <alignment vertical="center"/>
      <protection/>
    </xf>
    <xf numFmtId="3" fontId="46" fillId="0" borderId="45" xfId="76" applyNumberFormat="1" applyFont="1" applyFill="1" applyBorder="1" applyAlignment="1">
      <alignment vertical="center"/>
      <protection/>
    </xf>
    <xf numFmtId="3" fontId="46" fillId="0" borderId="27" xfId="76" applyNumberFormat="1" applyFont="1" applyFill="1" applyBorder="1" applyAlignment="1">
      <alignment vertical="center"/>
      <protection/>
    </xf>
    <xf numFmtId="10" fontId="46" fillId="0" borderId="67" xfId="76" applyNumberFormat="1" applyFont="1" applyFill="1" applyBorder="1" applyAlignment="1">
      <alignment vertical="center"/>
      <protection/>
    </xf>
    <xf numFmtId="10" fontId="46" fillId="0" borderId="67" xfId="76" applyNumberFormat="1" applyFont="1" applyFill="1" applyBorder="1" applyAlignment="1">
      <alignment horizontal="right" vertical="center"/>
      <protection/>
    </xf>
    <xf numFmtId="0" fontId="46" fillId="0" borderId="0" xfId="76" applyFont="1" applyFill="1" applyAlignment="1">
      <alignment vertical="center"/>
      <protection/>
    </xf>
    <xf numFmtId="0" fontId="30" fillId="18" borderId="86" xfId="76" applyFont="1" applyFill="1" applyBorder="1">
      <alignment/>
      <protection/>
    </xf>
    <xf numFmtId="3" fontId="30" fillId="18" borderId="69" xfId="76" applyNumberFormat="1" applyFont="1" applyFill="1" applyBorder="1">
      <alignment/>
      <protection/>
    </xf>
    <xf numFmtId="3" fontId="30" fillId="18" borderId="133" xfId="76" applyNumberFormat="1" applyFont="1" applyFill="1" applyBorder="1">
      <alignment/>
      <protection/>
    </xf>
    <xf numFmtId="10" fontId="30" fillId="18" borderId="71" xfId="76" applyNumberFormat="1" applyFont="1" applyFill="1" applyBorder="1">
      <alignment/>
      <protection/>
    </xf>
    <xf numFmtId="10" fontId="30" fillId="18" borderId="71" xfId="76" applyNumberFormat="1" applyFont="1" applyFill="1" applyBorder="1" applyAlignment="1">
      <alignment horizontal="right"/>
      <protection/>
    </xf>
    <xf numFmtId="0" fontId="29" fillId="0" borderId="0" xfId="76" applyFont="1" applyFill="1">
      <alignment/>
      <protection/>
    </xf>
    <xf numFmtId="0" fontId="22" fillId="0" borderId="89" xfId="76" applyFont="1" applyFill="1" applyBorder="1">
      <alignment/>
      <protection/>
    </xf>
    <xf numFmtId="3" fontId="22" fillId="0" borderId="73" xfId="76" applyNumberFormat="1" applyFont="1" applyFill="1" applyBorder="1">
      <alignment/>
      <protection/>
    </xf>
    <xf numFmtId="3" fontId="22" fillId="0" borderId="108" xfId="76" applyNumberFormat="1" applyFont="1" applyFill="1" applyBorder="1">
      <alignment/>
      <protection/>
    </xf>
    <xf numFmtId="10" fontId="22" fillId="0" borderId="109" xfId="76" applyNumberFormat="1" applyFont="1" applyFill="1" applyBorder="1">
      <alignment/>
      <protection/>
    </xf>
    <xf numFmtId="10" fontId="22" fillId="0" borderId="109" xfId="76" applyNumberFormat="1" applyFont="1" applyFill="1" applyBorder="1" applyAlignment="1">
      <alignment horizontal="right"/>
      <protection/>
    </xf>
    <xf numFmtId="0" fontId="22" fillId="0" borderId="110" xfId="76" applyFont="1" applyFill="1" applyBorder="1">
      <alignment/>
      <protection/>
    </xf>
    <xf numFmtId="3" fontId="22" fillId="0" borderId="77" xfId="76" applyNumberFormat="1" applyFont="1" applyFill="1" applyBorder="1">
      <alignment/>
      <protection/>
    </xf>
    <xf numFmtId="3" fontId="22" fillId="0" borderId="94" xfId="76" applyNumberFormat="1" applyFont="1" applyFill="1" applyBorder="1">
      <alignment/>
      <protection/>
    </xf>
    <xf numFmtId="10" fontId="22" fillId="0" borderId="98" xfId="76" applyNumberFormat="1" applyFont="1" applyFill="1" applyBorder="1">
      <alignment/>
      <protection/>
    </xf>
    <xf numFmtId="10" fontId="22" fillId="0" borderId="98" xfId="76" applyNumberFormat="1" applyFont="1" applyFill="1" applyBorder="1" applyAlignment="1">
      <alignment horizontal="right"/>
      <protection/>
    </xf>
    <xf numFmtId="0" fontId="22" fillId="0" borderId="130" xfId="76" applyFont="1" applyFill="1" applyBorder="1">
      <alignment/>
      <protection/>
    </xf>
    <xf numFmtId="3" fontId="22" fillId="0" borderId="85" xfId="76" applyNumberFormat="1" applyFont="1" applyFill="1" applyBorder="1">
      <alignment/>
      <protection/>
    </xf>
    <xf numFmtId="3" fontId="22" fillId="0" borderId="125" xfId="76" applyNumberFormat="1" applyFont="1" applyFill="1" applyBorder="1">
      <alignment/>
      <protection/>
    </xf>
    <xf numFmtId="10" fontId="22" fillId="0" borderId="75" xfId="76" applyNumberFormat="1" applyFont="1" applyFill="1" applyBorder="1">
      <alignment/>
      <protection/>
    </xf>
    <xf numFmtId="10" fontId="22" fillId="0" borderId="75" xfId="76" applyNumberFormat="1" applyFont="1" applyFill="1" applyBorder="1" applyAlignment="1">
      <alignment horizontal="right"/>
      <protection/>
    </xf>
    <xf numFmtId="0" fontId="22" fillId="0" borderId="147" xfId="76" applyFont="1" applyFill="1" applyBorder="1">
      <alignment/>
      <protection/>
    </xf>
    <xf numFmtId="3" fontId="22" fillId="0" borderId="148" xfId="76" applyNumberFormat="1" applyFont="1" applyFill="1" applyBorder="1">
      <alignment/>
      <protection/>
    </xf>
    <xf numFmtId="3" fontId="22" fillId="0" borderId="24" xfId="76" applyNumberFormat="1" applyFont="1" applyFill="1" applyBorder="1">
      <alignment/>
      <protection/>
    </xf>
    <xf numFmtId="10" fontId="22" fillId="0" borderId="116" xfId="76" applyNumberFormat="1" applyFont="1" applyFill="1" applyBorder="1">
      <alignment/>
      <protection/>
    </xf>
    <xf numFmtId="10" fontId="22" fillId="0" borderId="116" xfId="76" applyNumberFormat="1" applyFont="1" applyFill="1" applyBorder="1" applyAlignment="1">
      <alignment horizontal="right"/>
      <protection/>
    </xf>
    <xf numFmtId="0" fontId="32" fillId="0" borderId="0" xfId="76" applyFont="1" applyFill="1">
      <alignment/>
      <protection/>
    </xf>
    <xf numFmtId="0" fontId="22" fillId="18" borderId="149" xfId="76" applyFont="1" applyFill="1" applyBorder="1">
      <alignment/>
      <protection/>
    </xf>
    <xf numFmtId="3" fontId="22" fillId="18" borderId="88" xfId="76" applyNumberFormat="1" applyFont="1" applyFill="1" applyBorder="1">
      <alignment/>
      <protection/>
    </xf>
    <xf numFmtId="3" fontId="22" fillId="18" borderId="87" xfId="76" applyNumberFormat="1" applyFont="1" applyFill="1" applyBorder="1">
      <alignment/>
      <protection/>
    </xf>
    <xf numFmtId="10" fontId="22" fillId="18" borderId="66" xfId="76" applyNumberFormat="1" applyFont="1" applyFill="1" applyBorder="1">
      <alignment/>
      <protection/>
    </xf>
    <xf numFmtId="10" fontId="22" fillId="18" borderId="66" xfId="76" applyNumberFormat="1" applyFont="1" applyFill="1" applyBorder="1" applyAlignment="1">
      <alignment horizontal="right"/>
      <protection/>
    </xf>
    <xf numFmtId="0" fontId="22" fillId="0" borderId="0" xfId="77" applyFont="1" applyFill="1">
      <alignment/>
      <protection/>
    </xf>
    <xf numFmtId="37" fontId="56" fillId="2" borderId="10" xfId="53" applyFont="1" applyFill="1" applyBorder="1" applyAlignment="1">
      <alignment horizontal="center"/>
    </xf>
    <xf numFmtId="37" fontId="56" fillId="2" borderId="11" xfId="53" applyFont="1" applyFill="1" applyBorder="1" applyAlignment="1">
      <alignment horizontal="center"/>
    </xf>
    <xf numFmtId="0" fontId="25" fillId="7" borderId="43" xfId="77" applyFont="1" applyFill="1" applyBorder="1" applyAlignment="1">
      <alignment horizontal="center" vertical="center"/>
      <protection/>
    </xf>
    <xf numFmtId="0" fontId="25" fillId="7" borderId="28" xfId="77" applyFont="1" applyFill="1" applyBorder="1" applyAlignment="1">
      <alignment horizontal="center" vertical="center"/>
      <protection/>
    </xf>
    <xf numFmtId="0" fontId="25" fillId="7" borderId="63" xfId="77" applyFont="1" applyFill="1" applyBorder="1" applyAlignment="1">
      <alignment horizontal="center" vertical="center"/>
      <protection/>
    </xf>
    <xf numFmtId="1" fontId="28" fillId="7" borderId="86" xfId="77" applyNumberFormat="1" applyFont="1" applyFill="1" applyBorder="1" applyAlignment="1">
      <alignment horizontal="center" vertical="center" wrapText="1"/>
      <protection/>
    </xf>
    <xf numFmtId="0" fontId="28" fillId="7" borderId="88" xfId="77" applyFont="1" applyFill="1" applyBorder="1" applyAlignment="1">
      <alignment horizontal="center"/>
      <protection/>
    </xf>
    <xf numFmtId="0" fontId="28" fillId="7" borderId="87" xfId="77" applyFont="1" applyFill="1" applyBorder="1" applyAlignment="1">
      <alignment horizontal="center"/>
      <protection/>
    </xf>
    <xf numFmtId="0" fontId="28" fillId="7" borderId="66" xfId="77" applyFont="1" applyFill="1" applyBorder="1" applyAlignment="1">
      <alignment horizontal="center"/>
      <protection/>
    </xf>
    <xf numFmtId="0" fontId="31" fillId="0" borderId="0" xfId="77" applyFont="1" applyFill="1">
      <alignment/>
      <protection/>
    </xf>
    <xf numFmtId="0" fontId="31" fillId="7" borderId="89" xfId="77" applyFont="1" applyFill="1" applyBorder="1" applyAlignment="1">
      <alignment vertical="center"/>
      <protection/>
    </xf>
    <xf numFmtId="49" fontId="28" fillId="7" borderId="69" xfId="77" applyNumberFormat="1" applyFont="1" applyFill="1" applyBorder="1" applyAlignment="1">
      <alignment horizontal="center" vertical="center" wrapText="1"/>
      <protection/>
    </xf>
    <xf numFmtId="49" fontId="28" fillId="7" borderId="133" xfId="77" applyNumberFormat="1" applyFont="1" applyFill="1" applyBorder="1" applyAlignment="1">
      <alignment horizontal="center" vertical="center" wrapText="1"/>
      <protection/>
    </xf>
    <xf numFmtId="1" fontId="32" fillId="7" borderId="71" xfId="77" applyNumberFormat="1" applyFont="1" applyFill="1" applyBorder="1" applyAlignment="1">
      <alignment horizontal="center" vertical="center" wrapText="1"/>
      <protection/>
    </xf>
    <xf numFmtId="1" fontId="32" fillId="7" borderId="74" xfId="77" applyNumberFormat="1" applyFont="1" applyFill="1" applyBorder="1" applyAlignment="1">
      <alignment horizontal="center" vertical="center" wrapText="1"/>
      <protection/>
    </xf>
    <xf numFmtId="1" fontId="31" fillId="0" borderId="0" xfId="77" applyNumberFormat="1" applyFont="1" applyFill="1" applyAlignment="1">
      <alignment horizontal="center" vertical="center" wrapText="1"/>
      <protection/>
    </xf>
    <xf numFmtId="0" fontId="31" fillId="7" borderId="110" xfId="77" applyFont="1" applyFill="1" applyBorder="1" applyAlignment="1">
      <alignment vertical="center"/>
      <protection/>
    </xf>
    <xf numFmtId="49" fontId="32" fillId="7" borderId="77" xfId="77" applyNumberFormat="1" applyFont="1" applyFill="1" applyBorder="1" applyAlignment="1">
      <alignment horizontal="center" vertical="center" wrapText="1"/>
      <protection/>
    </xf>
    <xf numFmtId="49" fontId="32" fillId="7" borderId="94" xfId="77" applyNumberFormat="1" applyFont="1" applyFill="1" applyBorder="1" applyAlignment="1">
      <alignment horizontal="center" vertical="center" wrapText="1"/>
      <protection/>
    </xf>
    <xf numFmtId="0" fontId="22" fillId="7" borderId="98" xfId="77" applyFont="1" applyFill="1" applyBorder="1" applyAlignment="1">
      <alignment horizontal="center" vertical="center" wrapText="1"/>
      <protection/>
    </xf>
    <xf numFmtId="0" fontId="22" fillId="7" borderId="136" xfId="77" applyFont="1" applyFill="1" applyBorder="1" applyAlignment="1">
      <alignment horizontal="center" vertical="center" wrapText="1"/>
      <protection/>
    </xf>
    <xf numFmtId="1" fontId="22" fillId="0" borderId="0" xfId="77" applyNumberFormat="1" applyFont="1" applyFill="1" applyAlignment="1">
      <alignment horizontal="center" vertical="center" wrapText="1"/>
      <protection/>
    </xf>
    <xf numFmtId="0" fontId="46" fillId="0" borderId="62" xfId="77" applyNumberFormat="1" applyFont="1" applyFill="1" applyBorder="1" applyAlignment="1">
      <alignment vertical="center"/>
      <protection/>
    </xf>
    <xf numFmtId="3" fontId="46" fillId="0" borderId="134" xfId="77" applyNumberFormat="1" applyFont="1" applyFill="1" applyBorder="1" applyAlignment="1">
      <alignment vertical="center"/>
      <protection/>
    </xf>
    <xf numFmtId="3" fontId="46" fillId="0" borderId="45" xfId="77" applyNumberFormat="1" applyFont="1" applyFill="1" applyBorder="1" applyAlignment="1">
      <alignment vertical="center"/>
      <protection/>
    </xf>
    <xf numFmtId="3" fontId="46" fillId="0" borderId="27" xfId="77" applyNumberFormat="1" applyFont="1" applyFill="1" applyBorder="1" applyAlignment="1">
      <alignment vertical="center"/>
      <protection/>
    </xf>
    <xf numFmtId="10" fontId="46" fillId="0" borderId="67" xfId="77" applyNumberFormat="1" applyFont="1" applyFill="1" applyBorder="1" applyAlignment="1">
      <alignment vertical="center"/>
      <protection/>
    </xf>
    <xf numFmtId="10" fontId="46" fillId="0" borderId="67" xfId="77" applyNumberFormat="1" applyFont="1" applyFill="1" applyBorder="1" applyAlignment="1">
      <alignment horizontal="right" vertical="center"/>
      <protection/>
    </xf>
    <xf numFmtId="0" fontId="46" fillId="0" borderId="0" xfId="77" applyFont="1" applyFill="1" applyAlignment="1">
      <alignment vertical="center"/>
      <protection/>
    </xf>
    <xf numFmtId="0" fontId="30" fillId="18" borderId="86" xfId="77" applyFont="1" applyFill="1" applyBorder="1">
      <alignment/>
      <protection/>
    </xf>
    <xf numFmtId="3" fontId="30" fillId="18" borderId="69" xfId="77" applyNumberFormat="1" applyFont="1" applyFill="1" applyBorder="1">
      <alignment/>
      <protection/>
    </xf>
    <xf numFmtId="3" fontId="30" fillId="18" borderId="133" xfId="77" applyNumberFormat="1" applyFont="1" applyFill="1" applyBorder="1">
      <alignment/>
      <protection/>
    </xf>
    <xf numFmtId="10" fontId="30" fillId="18" borderId="71" xfId="77" applyNumberFormat="1" applyFont="1" applyFill="1" applyBorder="1">
      <alignment/>
      <protection/>
    </xf>
    <xf numFmtId="10" fontId="30" fillId="18" borderId="71" xfId="77" applyNumberFormat="1" applyFont="1" applyFill="1" applyBorder="1" applyAlignment="1">
      <alignment horizontal="right"/>
      <protection/>
    </xf>
    <xf numFmtId="0" fontId="29" fillId="0" borderId="0" xfId="77" applyFont="1" applyFill="1">
      <alignment/>
      <protection/>
    </xf>
    <xf numFmtId="0" fontId="22" fillId="0" borderId="89" xfId="77" applyFont="1" applyFill="1" applyBorder="1">
      <alignment/>
      <protection/>
    </xf>
    <xf numFmtId="3" fontId="22" fillId="0" borderId="73" xfId="77" applyNumberFormat="1" applyFont="1" applyFill="1" applyBorder="1">
      <alignment/>
      <protection/>
    </xf>
    <xf numFmtId="3" fontId="22" fillId="0" borderId="108" xfId="77" applyNumberFormat="1" applyFont="1" applyFill="1" applyBorder="1">
      <alignment/>
      <protection/>
    </xf>
    <xf numFmtId="10" fontId="22" fillId="0" borderId="109" xfId="77" applyNumberFormat="1" applyFont="1" applyFill="1" applyBorder="1">
      <alignment/>
      <protection/>
    </xf>
    <xf numFmtId="10" fontId="22" fillId="0" borderId="109" xfId="77" applyNumberFormat="1" applyFont="1" applyFill="1" applyBorder="1" applyAlignment="1">
      <alignment horizontal="right"/>
      <protection/>
    </xf>
    <xf numFmtId="0" fontId="22" fillId="0" borderId="130" xfId="77" applyFont="1" applyFill="1" applyBorder="1">
      <alignment/>
      <protection/>
    </xf>
    <xf numFmtId="3" fontId="22" fillId="0" borderId="85" xfId="77" applyNumberFormat="1" applyFont="1" applyFill="1" applyBorder="1">
      <alignment/>
      <protection/>
    </xf>
    <xf numFmtId="3" fontId="22" fillId="0" borderId="125" xfId="77" applyNumberFormat="1" applyFont="1" applyFill="1" applyBorder="1">
      <alignment/>
      <protection/>
    </xf>
    <xf numFmtId="10" fontId="22" fillId="0" borderId="75" xfId="77" applyNumberFormat="1" applyFont="1" applyFill="1" applyBorder="1">
      <alignment/>
      <protection/>
    </xf>
    <xf numFmtId="10" fontId="22" fillId="0" borderId="75" xfId="77" applyNumberFormat="1" applyFont="1" applyFill="1" applyBorder="1" applyAlignment="1">
      <alignment horizontal="right"/>
      <protection/>
    </xf>
    <xf numFmtId="0" fontId="32" fillId="0" borderId="0" xfId="77" applyFont="1" applyFill="1">
      <alignment/>
      <protection/>
    </xf>
    <xf numFmtId="0" fontId="22" fillId="18" borderId="149" xfId="77" applyFont="1" applyFill="1" applyBorder="1">
      <alignment/>
      <protection/>
    </xf>
    <xf numFmtId="3" fontId="22" fillId="18" borderId="88" xfId="77" applyNumberFormat="1" applyFont="1" applyFill="1" applyBorder="1">
      <alignment/>
      <protection/>
    </xf>
    <xf numFmtId="3" fontId="22" fillId="18" borderId="87" xfId="77" applyNumberFormat="1" applyFont="1" applyFill="1" applyBorder="1">
      <alignment/>
      <protection/>
    </xf>
    <xf numFmtId="10" fontId="22" fillId="18" borderId="66" xfId="77" applyNumberFormat="1" applyFont="1" applyFill="1" applyBorder="1">
      <alignment/>
      <protection/>
    </xf>
    <xf numFmtId="10" fontId="22" fillId="18" borderId="66" xfId="77" applyNumberFormat="1" applyFont="1" applyFill="1" applyBorder="1" applyAlignment="1">
      <alignment horizontal="right"/>
      <protection/>
    </xf>
    <xf numFmtId="0" fontId="22" fillId="0" borderId="0" xfId="78" applyFont="1">
      <alignment/>
      <protection/>
    </xf>
    <xf numFmtId="37" fontId="56" fillId="2" borderId="10" xfId="54" applyFont="1" applyFill="1" applyBorder="1" applyAlignment="1">
      <alignment horizontal="center"/>
    </xf>
    <xf numFmtId="37" fontId="56" fillId="2" borderId="11" xfId="54" applyFont="1" applyFill="1" applyBorder="1" applyAlignment="1">
      <alignment horizontal="center"/>
    </xf>
    <xf numFmtId="0" fontId="25" fillId="7" borderId="10" xfId="78" applyFont="1" applyFill="1" applyBorder="1" applyAlignment="1">
      <alignment horizontal="center" vertical="center"/>
      <protection/>
    </xf>
    <xf numFmtId="0" fontId="25" fillId="7" borderId="61" xfId="78" applyFont="1" applyFill="1" applyBorder="1" applyAlignment="1">
      <alignment horizontal="center" vertical="center"/>
      <protection/>
    </xf>
    <xf numFmtId="0" fontId="25" fillId="7" borderId="11" xfId="78" applyFont="1" applyFill="1" applyBorder="1" applyAlignment="1">
      <alignment horizontal="center" vertical="center"/>
      <protection/>
    </xf>
    <xf numFmtId="1" fontId="32" fillId="7" borderId="62" xfId="78" applyNumberFormat="1" applyFont="1" applyFill="1" applyBorder="1" applyAlignment="1">
      <alignment horizontal="center" vertical="center" wrapText="1"/>
      <protection/>
    </xf>
    <xf numFmtId="0" fontId="29" fillId="7" borderId="10" xfId="78" applyFont="1" applyFill="1" applyBorder="1" applyAlignment="1">
      <alignment horizontal="center"/>
      <protection/>
    </xf>
    <xf numFmtId="0" fontId="29" fillId="7" borderId="61" xfId="78" applyFont="1" applyFill="1" applyBorder="1" applyAlignment="1">
      <alignment horizontal="center"/>
      <protection/>
    </xf>
    <xf numFmtId="0" fontId="29" fillId="7" borderId="11" xfId="78" applyFont="1" applyFill="1" applyBorder="1" applyAlignment="1">
      <alignment horizontal="center"/>
      <protection/>
    </xf>
    <xf numFmtId="0" fontId="30" fillId="0" borderId="0" xfId="78" applyFont="1">
      <alignment/>
      <protection/>
    </xf>
    <xf numFmtId="0" fontId="22" fillId="7" borderId="64" xfId="78" applyFont="1" applyFill="1" applyBorder="1" applyAlignment="1">
      <alignment vertical="center"/>
      <protection/>
    </xf>
    <xf numFmtId="49" fontId="32" fillId="7" borderId="65" xfId="78" applyNumberFormat="1" applyFont="1" applyFill="1" applyBorder="1" applyAlignment="1">
      <alignment horizontal="center" vertical="center" wrapText="1"/>
      <protection/>
    </xf>
    <xf numFmtId="1" fontId="32" fillId="7" borderId="87" xfId="78" applyNumberFormat="1" applyFont="1" applyFill="1" applyBorder="1" applyAlignment="1">
      <alignment horizontal="center" vertical="center" wrapText="1"/>
      <protection/>
    </xf>
    <xf numFmtId="1" fontId="32" fillId="7" borderId="66" xfId="78" applyNumberFormat="1" applyFont="1" applyFill="1" applyBorder="1" applyAlignment="1">
      <alignment horizontal="center" vertical="center" wrapText="1"/>
      <protection/>
    </xf>
    <xf numFmtId="1" fontId="22" fillId="0" borderId="0" xfId="78" applyNumberFormat="1" applyFont="1" applyAlignment="1">
      <alignment horizontal="center" vertical="center" wrapText="1"/>
      <protection/>
    </xf>
    <xf numFmtId="0" fontId="46" fillId="0" borderId="86" xfId="78" applyNumberFormat="1" applyFont="1" applyBorder="1">
      <alignment/>
      <protection/>
    </xf>
    <xf numFmtId="3" fontId="46" fillId="0" borderId="69" xfId="78" applyNumberFormat="1" applyFont="1" applyBorder="1">
      <alignment/>
      <protection/>
    </xf>
    <xf numFmtId="10" fontId="46" fillId="0" borderId="133" xfId="78" applyNumberFormat="1" applyFont="1" applyBorder="1">
      <alignment/>
      <protection/>
    </xf>
    <xf numFmtId="3" fontId="46" fillId="0" borderId="133" xfId="78" applyNumberFormat="1" applyFont="1" applyBorder="1">
      <alignment/>
      <protection/>
    </xf>
    <xf numFmtId="10" fontId="46" fillId="0" borderId="71" xfId="78" applyNumberFormat="1" applyFont="1" applyBorder="1">
      <alignment/>
      <protection/>
    </xf>
    <xf numFmtId="3" fontId="46" fillId="0" borderId="91" xfId="78" applyNumberFormat="1" applyFont="1" applyBorder="1">
      <alignment/>
      <protection/>
    </xf>
    <xf numFmtId="0" fontId="46" fillId="0" borderId="0" xfId="78" applyFont="1">
      <alignment/>
      <protection/>
    </xf>
    <xf numFmtId="0" fontId="30" fillId="18" borderId="89" xfId="78" applyNumberFormat="1" applyFont="1" applyFill="1" applyBorder="1">
      <alignment/>
      <protection/>
    </xf>
    <xf numFmtId="3" fontId="30" fillId="18" borderId="72" xfId="78" applyNumberFormat="1" applyFont="1" applyFill="1" applyBorder="1">
      <alignment/>
      <protection/>
    </xf>
    <xf numFmtId="10" fontId="30" fillId="18" borderId="108" xfId="78" applyNumberFormat="1" applyFont="1" applyFill="1" applyBorder="1">
      <alignment/>
      <protection/>
    </xf>
    <xf numFmtId="3" fontId="30" fillId="18" borderId="132" xfId="78" applyNumberFormat="1" applyFont="1" applyFill="1" applyBorder="1">
      <alignment/>
      <protection/>
    </xf>
    <xf numFmtId="10" fontId="30" fillId="18" borderId="109" xfId="73" applyNumberFormat="1" applyFont="1" applyFill="1" applyBorder="1">
      <alignment/>
      <protection/>
    </xf>
    <xf numFmtId="0" fontId="44" fillId="0" borderId="0" xfId="78" applyFont="1">
      <alignment/>
      <protection/>
    </xf>
    <xf numFmtId="3" fontId="44" fillId="0" borderId="0" xfId="78" applyNumberFormat="1" applyFont="1">
      <alignment/>
      <protection/>
    </xf>
    <xf numFmtId="0" fontId="22" fillId="0" borderId="89" xfId="78" applyNumberFormat="1" applyFont="1" applyBorder="1" quotePrefix="1">
      <alignment/>
      <protection/>
    </xf>
    <xf numFmtId="3" fontId="22" fillId="0" borderId="72" xfId="78" applyNumberFormat="1" applyFont="1" applyBorder="1">
      <alignment/>
      <protection/>
    </xf>
    <xf numFmtId="10" fontId="22" fillId="0" borderId="108" xfId="78" applyNumberFormat="1" applyFont="1" applyBorder="1">
      <alignment/>
      <protection/>
    </xf>
    <xf numFmtId="3" fontId="22" fillId="0" borderId="132" xfId="78" applyNumberFormat="1" applyFont="1" applyBorder="1" quotePrefix="1">
      <alignment/>
      <protection/>
    </xf>
    <xf numFmtId="10" fontId="22" fillId="0" borderId="109" xfId="78" applyNumberFormat="1" applyFont="1" applyBorder="1">
      <alignment/>
      <protection/>
    </xf>
    <xf numFmtId="3" fontId="22" fillId="0" borderId="132" xfId="78" applyNumberFormat="1" applyFont="1" applyBorder="1">
      <alignment/>
      <protection/>
    </xf>
    <xf numFmtId="10" fontId="22" fillId="0" borderId="0" xfId="78" applyNumberFormat="1" applyFont="1" applyFill="1" applyBorder="1">
      <alignment/>
      <protection/>
    </xf>
    <xf numFmtId="0" fontId="30" fillId="18" borderId="86" xfId="78" applyNumberFormat="1" applyFont="1" applyFill="1" applyBorder="1">
      <alignment/>
      <protection/>
    </xf>
    <xf numFmtId="3" fontId="30" fillId="18" borderId="68" xfId="78" applyNumberFormat="1" applyFont="1" applyFill="1" applyBorder="1">
      <alignment/>
      <protection/>
    </xf>
    <xf numFmtId="10" fontId="30" fillId="18" borderId="70" xfId="78" applyNumberFormat="1" applyFont="1" applyFill="1" applyBorder="1">
      <alignment/>
      <protection/>
    </xf>
    <xf numFmtId="3" fontId="30" fillId="18" borderId="133" xfId="78" applyNumberFormat="1" applyFont="1" applyFill="1" applyBorder="1">
      <alignment/>
      <protection/>
    </xf>
    <xf numFmtId="10" fontId="30" fillId="18" borderId="71" xfId="78" applyNumberFormat="1" applyFont="1" applyFill="1" applyBorder="1">
      <alignment/>
      <protection/>
    </xf>
    <xf numFmtId="10" fontId="30" fillId="18" borderId="133" xfId="78" applyNumberFormat="1" applyFont="1" applyFill="1" applyBorder="1">
      <alignment/>
      <protection/>
    </xf>
    <xf numFmtId="3" fontId="30" fillId="18" borderId="90" xfId="78" applyNumberFormat="1" applyFont="1" applyFill="1" applyBorder="1">
      <alignment/>
      <protection/>
    </xf>
    <xf numFmtId="10" fontId="30" fillId="0" borderId="0" xfId="78" applyNumberFormat="1" applyFont="1" applyFill="1" applyBorder="1">
      <alignment/>
      <protection/>
    </xf>
    <xf numFmtId="0" fontId="22" fillId="0" borderId="130" xfId="78" applyNumberFormat="1" applyFont="1" applyBorder="1" quotePrefix="1">
      <alignment/>
      <protection/>
    </xf>
    <xf numFmtId="3" fontId="22" fillId="0" borderId="84" xfId="78" applyNumberFormat="1" applyFont="1" applyBorder="1">
      <alignment/>
      <protection/>
    </xf>
    <xf numFmtId="3" fontId="22" fillId="0" borderId="131" xfId="78" applyNumberFormat="1" applyFont="1" applyBorder="1" quotePrefix="1">
      <alignment/>
      <protection/>
    </xf>
    <xf numFmtId="3" fontId="22" fillId="0" borderId="131" xfId="78" applyNumberFormat="1" applyFont="1" applyBorder="1">
      <alignment/>
      <protection/>
    </xf>
    <xf numFmtId="3" fontId="30" fillId="18" borderId="90" xfId="78" applyNumberFormat="1" applyFont="1" applyFill="1" applyBorder="1" quotePrefix="1">
      <alignment/>
      <protection/>
    </xf>
    <xf numFmtId="3" fontId="22" fillId="0" borderId="108" xfId="78" applyNumberFormat="1" applyFont="1" applyBorder="1">
      <alignment/>
      <protection/>
    </xf>
    <xf numFmtId="0" fontId="22" fillId="18" borderId="10" xfId="78" applyNumberFormat="1" applyFont="1" applyFill="1" applyBorder="1">
      <alignment/>
      <protection/>
    </xf>
    <xf numFmtId="3" fontId="22" fillId="18" borderId="88" xfId="78" applyNumberFormat="1" applyFont="1" applyFill="1" applyBorder="1">
      <alignment/>
      <protection/>
    </xf>
    <xf numFmtId="10" fontId="22" fillId="18" borderId="87" xfId="78" applyNumberFormat="1" applyFont="1" applyFill="1" applyBorder="1">
      <alignment/>
      <protection/>
    </xf>
    <xf numFmtId="3" fontId="22" fillId="18" borderId="87" xfId="78" applyNumberFormat="1" applyFont="1" applyFill="1" applyBorder="1" quotePrefix="1">
      <alignment/>
      <protection/>
    </xf>
    <xf numFmtId="10" fontId="22" fillId="18" borderId="66" xfId="78" applyNumberFormat="1" applyFont="1" applyFill="1" applyBorder="1" applyAlignment="1">
      <alignment horizontal="right"/>
      <protection/>
    </xf>
    <xf numFmtId="0" fontId="22" fillId="0" borderId="0" xfId="79" applyFont="1" applyFill="1">
      <alignment/>
      <protection/>
    </xf>
    <xf numFmtId="37" fontId="56" fillId="2" borderId="10" xfId="55" applyFont="1" applyFill="1" applyBorder="1" applyAlignment="1">
      <alignment horizontal="center"/>
    </xf>
    <xf numFmtId="37" fontId="56" fillId="2" borderId="11" xfId="55" applyFont="1" applyFill="1" applyBorder="1" applyAlignment="1">
      <alignment horizontal="center"/>
    </xf>
    <xf numFmtId="0" fontId="25" fillId="7" borderId="43" xfId="79" applyFont="1" applyFill="1" applyBorder="1" applyAlignment="1">
      <alignment horizontal="center" vertical="center"/>
      <protection/>
    </xf>
    <xf numFmtId="0" fontId="25" fillId="7" borderId="28" xfId="79" applyFont="1" applyFill="1" applyBorder="1" applyAlignment="1">
      <alignment horizontal="center" vertical="center"/>
      <protection/>
    </xf>
    <xf numFmtId="0" fontId="25" fillId="7" borderId="63" xfId="79" applyFont="1" applyFill="1" applyBorder="1" applyAlignment="1">
      <alignment horizontal="center" vertical="center"/>
      <protection/>
    </xf>
    <xf numFmtId="1" fontId="28" fillId="7" borderId="86" xfId="79" applyNumberFormat="1" applyFont="1" applyFill="1" applyBorder="1" applyAlignment="1">
      <alignment horizontal="center" vertical="center" wrapText="1"/>
      <protection/>
    </xf>
    <xf numFmtId="0" fontId="32" fillId="7" borderId="88" xfId="79" applyFont="1" applyFill="1" applyBorder="1" applyAlignment="1">
      <alignment horizontal="center"/>
      <protection/>
    </xf>
    <xf numFmtId="0" fontId="32" fillId="7" borderId="87" xfId="79" applyFont="1" applyFill="1" applyBorder="1" applyAlignment="1">
      <alignment horizontal="center"/>
      <protection/>
    </xf>
    <xf numFmtId="0" fontId="32" fillId="7" borderId="66" xfId="79" applyFont="1" applyFill="1" applyBorder="1" applyAlignment="1">
      <alignment horizontal="center"/>
      <protection/>
    </xf>
    <xf numFmtId="0" fontId="31" fillId="7" borderId="89" xfId="79" applyFont="1" applyFill="1" applyBorder="1" applyAlignment="1">
      <alignment vertical="center"/>
      <protection/>
    </xf>
    <xf numFmtId="49" fontId="29" fillId="7" borderId="69" xfId="79" applyNumberFormat="1" applyFont="1" applyFill="1" applyBorder="1" applyAlignment="1">
      <alignment horizontal="center" vertical="center" wrapText="1"/>
      <protection/>
    </xf>
    <xf numFmtId="49" fontId="29" fillId="7" borderId="133" xfId="79" applyNumberFormat="1" applyFont="1" applyFill="1" applyBorder="1" applyAlignment="1">
      <alignment horizontal="center" vertical="center" wrapText="1"/>
      <protection/>
    </xf>
    <xf numFmtId="1" fontId="32" fillId="7" borderId="71" xfId="79" applyNumberFormat="1" applyFont="1" applyFill="1" applyBorder="1" applyAlignment="1">
      <alignment horizontal="center" vertical="center" wrapText="1"/>
      <protection/>
    </xf>
    <xf numFmtId="1" fontId="32" fillId="7" borderId="74" xfId="79" applyNumberFormat="1" applyFont="1" applyFill="1" applyBorder="1" applyAlignment="1">
      <alignment horizontal="center" vertical="center" wrapText="1"/>
      <protection/>
    </xf>
    <xf numFmtId="1" fontId="29" fillId="7" borderId="69" xfId="79" applyNumberFormat="1" applyFont="1" applyFill="1" applyBorder="1" applyAlignment="1">
      <alignment horizontal="center" vertical="center" wrapText="1"/>
      <protection/>
    </xf>
    <xf numFmtId="1" fontId="29" fillId="7" borderId="133" xfId="79" applyNumberFormat="1" applyFont="1" applyFill="1" applyBorder="1" applyAlignment="1">
      <alignment horizontal="center" vertical="center" wrapText="1"/>
      <protection/>
    </xf>
    <xf numFmtId="1" fontId="30" fillId="0" borderId="0" xfId="79" applyNumberFormat="1" applyFont="1" applyFill="1" applyAlignment="1">
      <alignment horizontal="center" vertical="center" wrapText="1"/>
      <protection/>
    </xf>
    <xf numFmtId="0" fontId="31" fillId="7" borderId="110" xfId="79" applyFont="1" applyFill="1" applyBorder="1" applyAlignment="1">
      <alignment vertical="center"/>
      <protection/>
    </xf>
    <xf numFmtId="49" fontId="32" fillId="7" borderId="77" xfId="79" applyNumberFormat="1" applyFont="1" applyFill="1" applyBorder="1" applyAlignment="1">
      <alignment horizontal="center" vertical="center" wrapText="1"/>
      <protection/>
    </xf>
    <xf numFmtId="49" fontId="32" fillId="7" borderId="94" xfId="79" applyNumberFormat="1" applyFont="1" applyFill="1" applyBorder="1" applyAlignment="1">
      <alignment horizontal="center" vertical="center" wrapText="1"/>
      <protection/>
    </xf>
    <xf numFmtId="0" fontId="22" fillId="7" borderId="98" xfId="79" applyFont="1" applyFill="1" applyBorder="1" applyAlignment="1">
      <alignment horizontal="center" vertical="center" wrapText="1"/>
      <protection/>
    </xf>
    <xf numFmtId="0" fontId="22" fillId="7" borderId="136" xfId="79" applyFont="1" applyFill="1" applyBorder="1" applyAlignment="1">
      <alignment horizontal="center" vertical="center" wrapText="1"/>
      <protection/>
    </xf>
    <xf numFmtId="1" fontId="22" fillId="0" borderId="0" xfId="79" applyNumberFormat="1" applyFont="1" applyFill="1" applyAlignment="1">
      <alignment horizontal="center" vertical="center" wrapText="1"/>
      <protection/>
    </xf>
    <xf numFmtId="0" fontId="47" fillId="0" borderId="62" xfId="79" applyNumberFormat="1" applyFont="1" applyFill="1" applyBorder="1">
      <alignment/>
      <protection/>
    </xf>
    <xf numFmtId="3" fontId="47" fillId="0" borderId="134" xfId="79" applyNumberFormat="1" applyFont="1" applyFill="1" applyBorder="1">
      <alignment/>
      <protection/>
    </xf>
    <xf numFmtId="3" fontId="47" fillId="0" borderId="45" xfId="79" applyNumberFormat="1" applyFont="1" applyFill="1" applyBorder="1">
      <alignment/>
      <protection/>
    </xf>
    <xf numFmtId="3" fontId="47" fillId="0" borderId="27" xfId="79" applyNumberFormat="1" applyFont="1" applyFill="1" applyBorder="1">
      <alignment/>
      <protection/>
    </xf>
    <xf numFmtId="10" fontId="47" fillId="0" borderId="67" xfId="79" applyNumberFormat="1" applyFont="1" applyFill="1" applyBorder="1">
      <alignment/>
      <protection/>
    </xf>
    <xf numFmtId="10" fontId="47" fillId="0" borderId="67" xfId="79" applyNumberFormat="1" applyFont="1" applyFill="1" applyBorder="1" applyAlignment="1">
      <alignment horizontal="right"/>
      <protection/>
    </xf>
    <xf numFmtId="0" fontId="47" fillId="0" borderId="0" xfId="79" applyFont="1" applyFill="1">
      <alignment/>
      <protection/>
    </xf>
    <xf numFmtId="0" fontId="30" fillId="18" borderId="86" xfId="79" applyFont="1" applyFill="1" applyBorder="1">
      <alignment/>
      <protection/>
    </xf>
    <xf numFmtId="3" fontId="30" fillId="18" borderId="69" xfId="79" applyNumberFormat="1" applyFont="1" applyFill="1" applyBorder="1">
      <alignment/>
      <protection/>
    </xf>
    <xf numFmtId="3" fontId="30" fillId="18" borderId="133" xfId="79" applyNumberFormat="1" applyFont="1" applyFill="1" applyBorder="1">
      <alignment/>
      <protection/>
    </xf>
    <xf numFmtId="10" fontId="30" fillId="18" borderId="71" xfId="79" applyNumberFormat="1" applyFont="1" applyFill="1" applyBorder="1">
      <alignment/>
      <protection/>
    </xf>
    <xf numFmtId="10" fontId="30" fillId="18" borderId="71" xfId="79" applyNumberFormat="1" applyFont="1" applyFill="1" applyBorder="1" applyAlignment="1">
      <alignment horizontal="right"/>
      <protection/>
    </xf>
    <xf numFmtId="0" fontId="29" fillId="0" borderId="0" xfId="79" applyFont="1" applyFill="1">
      <alignment/>
      <protection/>
    </xf>
    <xf numFmtId="0" fontId="22" fillId="0" borderId="89" xfId="79" applyFont="1" applyFill="1" applyBorder="1">
      <alignment/>
      <protection/>
    </xf>
    <xf numFmtId="3" fontId="22" fillId="0" borderId="73" xfId="79" applyNumberFormat="1" applyFont="1" applyFill="1" applyBorder="1">
      <alignment/>
      <protection/>
    </xf>
    <xf numFmtId="3" fontId="22" fillId="0" borderId="108" xfId="79" applyNumberFormat="1" applyFont="1" applyFill="1" applyBorder="1">
      <alignment/>
      <protection/>
    </xf>
    <xf numFmtId="10" fontId="22" fillId="0" borderId="109" xfId="79" applyNumberFormat="1" applyFont="1" applyFill="1" applyBorder="1">
      <alignment/>
      <protection/>
    </xf>
    <xf numFmtId="10" fontId="22" fillId="0" borderId="109" xfId="79" applyNumberFormat="1" applyFont="1" applyFill="1" applyBorder="1" applyAlignment="1">
      <alignment horizontal="right"/>
      <protection/>
    </xf>
    <xf numFmtId="0" fontId="22" fillId="0" borderId="110" xfId="79" applyFont="1" applyFill="1" applyBorder="1">
      <alignment/>
      <protection/>
    </xf>
    <xf numFmtId="3" fontId="22" fillId="0" borderId="77" xfId="79" applyNumberFormat="1" applyFont="1" applyFill="1" applyBorder="1">
      <alignment/>
      <protection/>
    </xf>
    <xf numFmtId="3" fontId="22" fillId="0" borderId="94" xfId="79" applyNumberFormat="1" applyFont="1" applyFill="1" applyBorder="1">
      <alignment/>
      <protection/>
    </xf>
    <xf numFmtId="10" fontId="22" fillId="0" borderId="98" xfId="79" applyNumberFormat="1" applyFont="1" applyFill="1" applyBorder="1">
      <alignment/>
      <protection/>
    </xf>
    <xf numFmtId="0" fontId="22" fillId="0" borderId="130" xfId="79" applyFont="1" applyFill="1" applyBorder="1">
      <alignment/>
      <protection/>
    </xf>
    <xf numFmtId="3" fontId="22" fillId="0" borderId="85" xfId="79" applyNumberFormat="1" applyFont="1" applyFill="1" applyBorder="1">
      <alignment/>
      <protection/>
    </xf>
    <xf numFmtId="3" fontId="22" fillId="0" borderId="125" xfId="79" applyNumberFormat="1" applyFont="1" applyFill="1" applyBorder="1">
      <alignment/>
      <protection/>
    </xf>
    <xf numFmtId="10" fontId="22" fillId="0" borderId="75" xfId="79" applyNumberFormat="1" applyFont="1" applyFill="1" applyBorder="1">
      <alignment/>
      <protection/>
    </xf>
    <xf numFmtId="10" fontId="22" fillId="0" borderId="75" xfId="79" applyNumberFormat="1" applyFont="1" applyFill="1" applyBorder="1" applyAlignment="1">
      <alignment horizontal="right"/>
      <protection/>
    </xf>
    <xf numFmtId="0" fontId="30" fillId="18" borderId="130" xfId="79" applyFont="1" applyFill="1" applyBorder="1">
      <alignment/>
      <protection/>
    </xf>
    <xf numFmtId="3" fontId="30" fillId="18" borderId="85" xfId="79" applyNumberFormat="1" applyFont="1" applyFill="1" applyBorder="1">
      <alignment/>
      <protection/>
    </xf>
    <xf numFmtId="3" fontId="30" fillId="18" borderId="125" xfId="79" applyNumberFormat="1" applyFont="1" applyFill="1" applyBorder="1">
      <alignment/>
      <protection/>
    </xf>
    <xf numFmtId="10" fontId="30" fillId="18" borderId="75" xfId="79" applyNumberFormat="1" applyFont="1" applyFill="1" applyBorder="1">
      <alignment/>
      <protection/>
    </xf>
    <xf numFmtId="10" fontId="30" fillId="18" borderId="75" xfId="79" applyNumberFormat="1" applyFont="1" applyFill="1" applyBorder="1" applyAlignment="1">
      <alignment horizontal="right"/>
      <protection/>
    </xf>
    <xf numFmtId="0" fontId="32" fillId="0" borderId="0" xfId="79" applyFont="1" applyFill="1">
      <alignment/>
      <protection/>
    </xf>
    <xf numFmtId="0" fontId="22" fillId="18" borderId="149" xfId="79" applyFont="1" applyFill="1" applyBorder="1">
      <alignment/>
      <protection/>
    </xf>
    <xf numFmtId="3" fontId="22" fillId="18" borderId="88" xfId="79" applyNumberFormat="1" applyFont="1" applyFill="1" applyBorder="1">
      <alignment/>
      <protection/>
    </xf>
    <xf numFmtId="3" fontId="22" fillId="18" borderId="87" xfId="79" applyNumberFormat="1" applyFont="1" applyFill="1" applyBorder="1">
      <alignment/>
      <protection/>
    </xf>
    <xf numFmtId="10" fontId="22" fillId="18" borderId="66" xfId="79" applyNumberFormat="1" applyFont="1" applyFill="1" applyBorder="1">
      <alignment/>
      <protection/>
    </xf>
    <xf numFmtId="10" fontId="22" fillId="18" borderId="66" xfId="79" applyNumberFormat="1" applyFont="1" applyFill="1" applyBorder="1" applyAlignment="1">
      <alignment horizontal="right"/>
      <protection/>
    </xf>
    <xf numFmtId="0" fontId="22" fillId="0" borderId="0" xfId="80" applyFont="1" applyFill="1">
      <alignment/>
      <protection/>
    </xf>
    <xf numFmtId="37" fontId="57" fillId="2" borderId="10" xfId="56" applyFont="1" applyFill="1" applyBorder="1" applyAlignment="1">
      <alignment horizontal="center"/>
    </xf>
    <xf numFmtId="37" fontId="57" fillId="2" borderId="11" xfId="56" applyFont="1" applyFill="1" applyBorder="1" applyAlignment="1">
      <alignment horizontal="center"/>
    </xf>
    <xf numFmtId="0" fontId="25" fillId="7" borderId="43" xfId="80" applyFont="1" applyFill="1" applyBorder="1" applyAlignment="1">
      <alignment horizontal="center" vertical="center"/>
      <protection/>
    </xf>
    <xf numFmtId="0" fontId="25" fillId="7" borderId="28" xfId="80" applyFont="1" applyFill="1" applyBorder="1" applyAlignment="1">
      <alignment horizontal="center" vertical="center"/>
      <protection/>
    </xf>
    <xf numFmtId="0" fontId="25" fillId="7" borderId="63" xfId="80" applyFont="1" applyFill="1" applyBorder="1" applyAlignment="1">
      <alignment horizontal="center" vertical="center"/>
      <protection/>
    </xf>
    <xf numFmtId="1" fontId="28" fillId="7" borderId="86" xfId="80" applyNumberFormat="1" applyFont="1" applyFill="1" applyBorder="1" applyAlignment="1">
      <alignment horizontal="center" vertical="center" wrapText="1"/>
      <protection/>
    </xf>
    <xf numFmtId="0" fontId="32" fillId="7" borderId="88" xfId="80" applyFont="1" applyFill="1" applyBorder="1" applyAlignment="1">
      <alignment horizontal="center"/>
      <protection/>
    </xf>
    <xf numFmtId="0" fontId="32" fillId="7" borderId="87" xfId="80" applyFont="1" applyFill="1" applyBorder="1" applyAlignment="1">
      <alignment horizontal="center"/>
      <protection/>
    </xf>
    <xf numFmtId="0" fontId="32" fillId="7" borderId="66" xfId="80" applyFont="1" applyFill="1" applyBorder="1" applyAlignment="1">
      <alignment horizontal="center"/>
      <protection/>
    </xf>
    <xf numFmtId="0" fontId="31" fillId="7" borderId="89" xfId="80" applyFont="1" applyFill="1" applyBorder="1" applyAlignment="1">
      <alignment vertical="center"/>
      <protection/>
    </xf>
    <xf numFmtId="49" fontId="29" fillId="7" borderId="69" xfId="80" applyNumberFormat="1" applyFont="1" applyFill="1" applyBorder="1" applyAlignment="1">
      <alignment horizontal="center" vertical="center" wrapText="1"/>
      <protection/>
    </xf>
    <xf numFmtId="49" fontId="29" fillId="7" borderId="133" xfId="80" applyNumberFormat="1" applyFont="1" applyFill="1" applyBorder="1" applyAlignment="1">
      <alignment horizontal="center" vertical="center" wrapText="1"/>
      <protection/>
    </xf>
    <xf numFmtId="1" fontId="32" fillId="7" borderId="71" xfId="80" applyNumberFormat="1" applyFont="1" applyFill="1" applyBorder="1" applyAlignment="1">
      <alignment horizontal="center" vertical="center" wrapText="1"/>
      <protection/>
    </xf>
    <xf numFmtId="1" fontId="32" fillId="7" borderId="74" xfId="80" applyNumberFormat="1" applyFont="1" applyFill="1" applyBorder="1" applyAlignment="1">
      <alignment horizontal="center" vertical="center" wrapText="1"/>
      <protection/>
    </xf>
    <xf numFmtId="1" fontId="29" fillId="7" borderId="69" xfId="80" applyNumberFormat="1" applyFont="1" applyFill="1" applyBorder="1" applyAlignment="1">
      <alignment horizontal="center" vertical="center" wrapText="1"/>
      <protection/>
    </xf>
    <xf numFmtId="1" fontId="29" fillId="7" borderId="133" xfId="80" applyNumberFormat="1" applyFont="1" applyFill="1" applyBorder="1" applyAlignment="1">
      <alignment horizontal="center" vertical="center" wrapText="1"/>
      <protection/>
    </xf>
    <xf numFmtId="1" fontId="30" fillId="0" borderId="0" xfId="80" applyNumberFormat="1" applyFont="1" applyFill="1" applyAlignment="1">
      <alignment horizontal="center" vertical="center" wrapText="1"/>
      <protection/>
    </xf>
    <xf numFmtId="0" fontId="31" fillId="7" borderId="110" xfId="80" applyFont="1" applyFill="1" applyBorder="1" applyAlignment="1">
      <alignment vertical="center"/>
      <protection/>
    </xf>
    <xf numFmtId="49" fontId="32" fillId="7" borderId="77" xfId="80" applyNumberFormat="1" applyFont="1" applyFill="1" applyBorder="1" applyAlignment="1">
      <alignment horizontal="center" vertical="center" wrapText="1"/>
      <protection/>
    </xf>
    <xf numFmtId="49" fontId="32" fillId="7" borderId="94" xfId="80" applyNumberFormat="1" applyFont="1" applyFill="1" applyBorder="1" applyAlignment="1">
      <alignment horizontal="center" vertical="center" wrapText="1"/>
      <protection/>
    </xf>
    <xf numFmtId="0" fontId="22" fillId="7" borderId="98" xfId="80" applyFont="1" applyFill="1" applyBorder="1" applyAlignment="1">
      <alignment horizontal="center" vertical="center" wrapText="1"/>
      <protection/>
    </xf>
    <xf numFmtId="0" fontId="22" fillId="7" borderId="136" xfId="80" applyFont="1" applyFill="1" applyBorder="1" applyAlignment="1">
      <alignment horizontal="center" vertical="center" wrapText="1"/>
      <protection/>
    </xf>
    <xf numFmtId="1" fontId="22" fillId="0" borderId="0" xfId="80" applyNumberFormat="1" applyFont="1" applyFill="1" applyAlignment="1">
      <alignment horizontal="center" vertical="center" wrapText="1"/>
      <protection/>
    </xf>
    <xf numFmtId="0" fontId="47" fillId="0" borderId="62" xfId="80" applyNumberFormat="1" applyFont="1" applyFill="1" applyBorder="1">
      <alignment/>
      <protection/>
    </xf>
    <xf numFmtId="3" fontId="47" fillId="0" borderId="134" xfId="80" applyNumberFormat="1" applyFont="1" applyFill="1" applyBorder="1">
      <alignment/>
      <protection/>
    </xf>
    <xf numFmtId="3" fontId="47" fillId="0" borderId="45" xfId="80" applyNumberFormat="1" applyFont="1" applyFill="1" applyBorder="1">
      <alignment/>
      <protection/>
    </xf>
    <xf numFmtId="3" fontId="47" fillId="0" borderId="27" xfId="80" applyNumberFormat="1" applyFont="1" applyFill="1" applyBorder="1">
      <alignment/>
      <protection/>
    </xf>
    <xf numFmtId="10" fontId="47" fillId="0" borderId="67" xfId="80" applyNumberFormat="1" applyFont="1" applyFill="1" applyBorder="1">
      <alignment/>
      <protection/>
    </xf>
    <xf numFmtId="10" fontId="47" fillId="0" borderId="67" xfId="80" applyNumberFormat="1" applyFont="1" applyFill="1" applyBorder="1" applyAlignment="1">
      <alignment horizontal="right"/>
      <protection/>
    </xf>
    <xf numFmtId="0" fontId="47" fillId="0" borderId="0" xfId="80" applyFont="1" applyFill="1">
      <alignment/>
      <protection/>
    </xf>
    <xf numFmtId="0" fontId="30" fillId="18" borderId="86" xfId="80" applyFont="1" applyFill="1" applyBorder="1">
      <alignment/>
      <protection/>
    </xf>
    <xf numFmtId="3" fontId="30" fillId="18" borderId="69" xfId="80" applyNumberFormat="1" applyFont="1" applyFill="1" applyBorder="1">
      <alignment/>
      <protection/>
    </xf>
    <xf numFmtId="3" fontId="30" fillId="18" borderId="133" xfId="80" applyNumberFormat="1" applyFont="1" applyFill="1" applyBorder="1">
      <alignment/>
      <protection/>
    </xf>
    <xf numFmtId="10" fontId="30" fillId="18" borderId="71" xfId="80" applyNumberFormat="1" applyFont="1" applyFill="1" applyBorder="1">
      <alignment/>
      <protection/>
    </xf>
    <xf numFmtId="10" fontId="30" fillId="18" borderId="71" xfId="80" applyNumberFormat="1" applyFont="1" applyFill="1" applyBorder="1" applyAlignment="1">
      <alignment horizontal="right"/>
      <protection/>
    </xf>
    <xf numFmtId="0" fontId="29" fillId="0" borderId="0" xfId="80" applyFont="1" applyFill="1">
      <alignment/>
      <protection/>
    </xf>
    <xf numFmtId="0" fontId="22" fillId="0" borderId="89" xfId="80" applyFont="1" applyFill="1" applyBorder="1">
      <alignment/>
      <protection/>
    </xf>
    <xf numFmtId="3" fontId="22" fillId="0" borderId="73" xfId="80" applyNumberFormat="1" applyFont="1" applyFill="1" applyBorder="1">
      <alignment/>
      <protection/>
    </xf>
    <xf numFmtId="3" fontId="22" fillId="0" borderId="108" xfId="80" applyNumberFormat="1" applyFont="1" applyFill="1" applyBorder="1">
      <alignment/>
      <protection/>
    </xf>
    <xf numFmtId="10" fontId="22" fillId="0" borderId="109" xfId="80" applyNumberFormat="1" applyFont="1" applyFill="1" applyBorder="1">
      <alignment/>
      <protection/>
    </xf>
    <xf numFmtId="10" fontId="22" fillId="0" borderId="109" xfId="80" applyNumberFormat="1" applyFont="1" applyFill="1" applyBorder="1" applyAlignment="1">
      <alignment horizontal="right"/>
      <protection/>
    </xf>
    <xf numFmtId="0" fontId="22" fillId="0" borderId="130" xfId="80" applyFont="1" applyFill="1" applyBorder="1">
      <alignment/>
      <protection/>
    </xf>
    <xf numFmtId="3" fontId="22" fillId="0" borderId="85" xfId="80" applyNumberFormat="1" applyFont="1" applyFill="1" applyBorder="1">
      <alignment/>
      <protection/>
    </xf>
    <xf numFmtId="3" fontId="22" fillId="0" borderId="125" xfId="80" applyNumberFormat="1" applyFont="1" applyFill="1" applyBorder="1">
      <alignment/>
      <protection/>
    </xf>
    <xf numFmtId="10" fontId="22" fillId="0" borderId="75" xfId="80" applyNumberFormat="1" applyFont="1" applyFill="1" applyBorder="1">
      <alignment/>
      <protection/>
    </xf>
    <xf numFmtId="10" fontId="22" fillId="0" borderId="75" xfId="80" applyNumberFormat="1" applyFont="1" applyFill="1" applyBorder="1" applyAlignment="1">
      <alignment horizontal="right"/>
      <protection/>
    </xf>
    <xf numFmtId="0" fontId="30" fillId="18" borderId="130" xfId="80" applyFont="1" applyFill="1" applyBorder="1">
      <alignment/>
      <protection/>
    </xf>
    <xf numFmtId="3" fontId="30" fillId="18" borderId="85" xfId="80" applyNumberFormat="1" applyFont="1" applyFill="1" applyBorder="1">
      <alignment/>
      <protection/>
    </xf>
    <xf numFmtId="3" fontId="30" fillId="18" borderId="125" xfId="80" applyNumberFormat="1" applyFont="1" applyFill="1" applyBorder="1">
      <alignment/>
      <protection/>
    </xf>
    <xf numFmtId="10" fontId="30" fillId="18" borderId="75" xfId="80" applyNumberFormat="1" applyFont="1" applyFill="1" applyBorder="1">
      <alignment/>
      <protection/>
    </xf>
    <xf numFmtId="10" fontId="30" fillId="18" borderId="75" xfId="80" applyNumberFormat="1" applyFont="1" applyFill="1" applyBorder="1" applyAlignment="1">
      <alignment horizontal="right"/>
      <protection/>
    </xf>
    <xf numFmtId="0" fontId="32" fillId="0" borderId="0" xfId="80" applyFont="1" applyFill="1">
      <alignment/>
      <protection/>
    </xf>
    <xf numFmtId="0" fontId="22" fillId="18" borderId="149" xfId="80" applyFont="1" applyFill="1" applyBorder="1">
      <alignment/>
      <protection/>
    </xf>
    <xf numFmtId="3" fontId="22" fillId="18" borderId="88" xfId="80" applyNumberFormat="1" applyFont="1" applyFill="1" applyBorder="1">
      <alignment/>
      <protection/>
    </xf>
    <xf numFmtId="3" fontId="22" fillId="18" borderId="87" xfId="80" applyNumberFormat="1" applyFont="1" applyFill="1" applyBorder="1">
      <alignment/>
      <protection/>
    </xf>
    <xf numFmtId="10" fontId="22" fillId="18" borderId="66" xfId="80" applyNumberFormat="1" applyFont="1" applyFill="1" applyBorder="1">
      <alignment/>
      <protection/>
    </xf>
    <xf numFmtId="10" fontId="22" fillId="18" borderId="66" xfId="80" applyNumberFormat="1" applyFont="1" applyFill="1" applyBorder="1" applyAlignment="1">
      <alignment horizontal="right"/>
      <protection/>
    </xf>
    <xf numFmtId="0" fontId="22" fillId="0" borderId="0" xfId="65" applyFont="1" applyFill="1">
      <alignment/>
      <protection/>
    </xf>
    <xf numFmtId="37" fontId="56" fillId="2" borderId="10" xfId="47" applyFont="1" applyFill="1" applyBorder="1" applyAlignment="1">
      <alignment horizontal="center"/>
    </xf>
    <xf numFmtId="37" fontId="56" fillId="2" borderId="11" xfId="47" applyFont="1" applyFill="1" applyBorder="1" applyAlignment="1">
      <alignment horizontal="center"/>
    </xf>
    <xf numFmtId="0" fontId="25" fillId="7" borderId="43" xfId="65" applyFont="1" applyFill="1" applyBorder="1" applyAlignment="1">
      <alignment horizontal="center" vertical="center"/>
      <protection/>
    </xf>
    <xf numFmtId="0" fontId="25" fillId="7" borderId="28" xfId="65" applyFont="1" applyFill="1" applyBorder="1" applyAlignment="1">
      <alignment horizontal="center" vertical="center"/>
      <protection/>
    </xf>
    <xf numFmtId="0" fontId="25" fillId="7" borderId="63" xfId="65" applyFont="1" applyFill="1" applyBorder="1" applyAlignment="1">
      <alignment horizontal="center" vertical="center"/>
      <protection/>
    </xf>
    <xf numFmtId="1" fontId="28" fillId="7" borderId="86" xfId="65" applyNumberFormat="1" applyFont="1" applyFill="1" applyBorder="1" applyAlignment="1">
      <alignment horizontal="center" vertical="center" wrapText="1"/>
      <protection/>
    </xf>
    <xf numFmtId="0" fontId="32" fillId="7" borderId="88" xfId="65" applyFont="1" applyFill="1" applyBorder="1" applyAlignment="1">
      <alignment horizontal="center"/>
      <protection/>
    </xf>
    <xf numFmtId="0" fontId="32" fillId="7" borderId="87" xfId="65" applyFont="1" applyFill="1" applyBorder="1" applyAlignment="1">
      <alignment horizontal="center"/>
      <protection/>
    </xf>
    <xf numFmtId="0" fontId="32" fillId="7" borderId="66" xfId="65" applyFont="1" applyFill="1" applyBorder="1" applyAlignment="1">
      <alignment horizontal="center"/>
      <protection/>
    </xf>
    <xf numFmtId="0" fontId="31" fillId="7" borderId="89" xfId="65" applyFont="1" applyFill="1" applyBorder="1" applyAlignment="1">
      <alignment vertical="center"/>
      <protection/>
    </xf>
    <xf numFmtId="49" fontId="32" fillId="7" borderId="69" xfId="65" applyNumberFormat="1" applyFont="1" applyFill="1" applyBorder="1" applyAlignment="1">
      <alignment horizontal="center" vertical="center" wrapText="1"/>
      <protection/>
    </xf>
    <xf numFmtId="49" fontId="32" fillId="7" borderId="133" xfId="65" applyNumberFormat="1" applyFont="1" applyFill="1" applyBorder="1" applyAlignment="1">
      <alignment horizontal="center" vertical="center" wrapText="1"/>
      <protection/>
    </xf>
    <xf numFmtId="1" fontId="32" fillId="7" borderId="71" xfId="65" applyNumberFormat="1" applyFont="1" applyFill="1" applyBorder="1" applyAlignment="1">
      <alignment horizontal="center" vertical="center" wrapText="1"/>
      <protection/>
    </xf>
    <xf numFmtId="1" fontId="32" fillId="7" borderId="74" xfId="65" applyNumberFormat="1" applyFont="1" applyFill="1" applyBorder="1" applyAlignment="1">
      <alignment horizontal="center" vertical="center" wrapText="1"/>
      <protection/>
    </xf>
    <xf numFmtId="1" fontId="32" fillId="7" borderId="69" xfId="65" applyNumberFormat="1" applyFont="1" applyFill="1" applyBorder="1" applyAlignment="1">
      <alignment horizontal="center" vertical="center" wrapText="1"/>
      <protection/>
    </xf>
    <xf numFmtId="1" fontId="32" fillId="7" borderId="133" xfId="65" applyNumberFormat="1" applyFont="1" applyFill="1" applyBorder="1" applyAlignment="1">
      <alignment horizontal="center" vertical="center" wrapText="1"/>
      <protection/>
    </xf>
    <xf numFmtId="1" fontId="22" fillId="0" borderId="0" xfId="65" applyNumberFormat="1" applyFont="1" applyFill="1" applyAlignment="1">
      <alignment horizontal="center" vertical="center" wrapText="1"/>
      <protection/>
    </xf>
    <xf numFmtId="0" fontId="31" fillId="7" borderId="110" xfId="65" applyFont="1" applyFill="1" applyBorder="1" applyAlignment="1">
      <alignment vertical="center"/>
      <protection/>
    </xf>
    <xf numFmtId="49" fontId="32" fillId="7" borderId="77" xfId="65" applyNumberFormat="1" applyFont="1" applyFill="1" applyBorder="1" applyAlignment="1">
      <alignment horizontal="center" vertical="center" wrapText="1"/>
      <protection/>
    </xf>
    <xf numFmtId="49" fontId="32" fillId="7" borderId="94" xfId="65" applyNumberFormat="1" applyFont="1" applyFill="1" applyBorder="1" applyAlignment="1">
      <alignment horizontal="center" vertical="center" wrapText="1"/>
      <protection/>
    </xf>
    <xf numFmtId="0" fontId="22" fillId="7" borderId="98" xfId="65" applyFont="1" applyFill="1" applyBorder="1" applyAlignment="1">
      <alignment horizontal="center" vertical="center" wrapText="1"/>
      <protection/>
    </xf>
    <xf numFmtId="0" fontId="22" fillId="7" borderId="136" xfId="65" applyFont="1" applyFill="1" applyBorder="1" applyAlignment="1">
      <alignment horizontal="center" vertical="center" wrapText="1"/>
      <protection/>
    </xf>
    <xf numFmtId="0" fontId="46" fillId="0" borderId="99" xfId="65" applyNumberFormat="1" applyFont="1" applyFill="1" applyBorder="1">
      <alignment/>
      <protection/>
    </xf>
    <xf numFmtId="3" fontId="46" fillId="0" borderId="81" xfId="65" applyNumberFormat="1" applyFont="1" applyFill="1" applyBorder="1">
      <alignment/>
      <protection/>
    </xf>
    <xf numFmtId="3" fontId="46" fillId="0" borderId="100" xfId="65" applyNumberFormat="1" applyFont="1" applyFill="1" applyBorder="1">
      <alignment/>
      <protection/>
    </xf>
    <xf numFmtId="3" fontId="46" fillId="0" borderId="101" xfId="65" applyNumberFormat="1" applyFont="1" applyFill="1" applyBorder="1">
      <alignment/>
      <protection/>
    </xf>
    <xf numFmtId="10" fontId="46" fillId="0" borderId="83" xfId="65" applyNumberFormat="1" applyFont="1" applyFill="1" applyBorder="1">
      <alignment/>
      <protection/>
    </xf>
    <xf numFmtId="0" fontId="46" fillId="0" borderId="0" xfId="65" applyFont="1" applyFill="1">
      <alignment/>
      <protection/>
    </xf>
    <xf numFmtId="0" fontId="22" fillId="0" borderId="130" xfId="65" applyFont="1" applyFill="1" applyBorder="1">
      <alignment/>
      <protection/>
    </xf>
    <xf numFmtId="3" fontId="22" fillId="0" borderId="85" xfId="65" applyNumberFormat="1" applyFont="1" applyFill="1" applyBorder="1">
      <alignment/>
      <protection/>
    </xf>
    <xf numFmtId="3" fontId="22" fillId="0" borderId="125" xfId="65" applyNumberFormat="1" applyFont="1" applyFill="1" applyBorder="1">
      <alignment/>
      <protection/>
    </xf>
    <xf numFmtId="10" fontId="22" fillId="0" borderId="75" xfId="65" applyNumberFormat="1" applyFont="1" applyFill="1" applyBorder="1">
      <alignment/>
      <protection/>
    </xf>
    <xf numFmtId="0" fontId="35" fillId="0" borderId="0" xfId="65" applyFont="1" applyFill="1">
      <alignment/>
      <protection/>
    </xf>
    <xf numFmtId="0" fontId="22" fillId="0" borderId="89" xfId="65" applyFont="1" applyFill="1" applyBorder="1">
      <alignment/>
      <protection/>
    </xf>
    <xf numFmtId="3" fontId="22" fillId="0" borderId="73" xfId="65" applyNumberFormat="1" applyFont="1" applyFill="1" applyBorder="1">
      <alignment/>
      <protection/>
    </xf>
    <xf numFmtId="3" fontId="22" fillId="0" borderId="108" xfId="65" applyNumberFormat="1" applyFont="1" applyFill="1" applyBorder="1">
      <alignment/>
      <protection/>
    </xf>
    <xf numFmtId="10" fontId="22" fillId="0" borderId="109" xfId="65" applyNumberFormat="1" applyFont="1" applyFill="1" applyBorder="1">
      <alignment/>
      <protection/>
    </xf>
    <xf numFmtId="0" fontId="22" fillId="0" borderId="110" xfId="65" applyFont="1" applyFill="1" applyBorder="1">
      <alignment/>
      <protection/>
    </xf>
    <xf numFmtId="3" fontId="22" fillId="0" borderId="77" xfId="65" applyNumberFormat="1" applyFont="1" applyFill="1" applyBorder="1">
      <alignment/>
      <protection/>
    </xf>
    <xf numFmtId="3" fontId="22" fillId="0" borderId="94" xfId="65" applyNumberFormat="1" applyFont="1" applyFill="1" applyBorder="1">
      <alignment/>
      <protection/>
    </xf>
    <xf numFmtId="10" fontId="22" fillId="0" borderId="98" xfId="65" applyNumberFormat="1" applyFont="1" applyFill="1" applyBorder="1">
      <alignment/>
      <protection/>
    </xf>
    <xf numFmtId="0" fontId="35" fillId="19" borderId="0" xfId="65" applyFont="1" applyFill="1">
      <alignment/>
      <protection/>
    </xf>
    <xf numFmtId="0" fontId="22" fillId="19" borderId="0" xfId="65" applyFont="1" applyFill="1">
      <alignment/>
      <protection/>
    </xf>
    <xf numFmtId="0" fontId="22" fillId="0" borderId="0" xfId="66" applyFont="1" applyFill="1">
      <alignment/>
      <protection/>
    </xf>
    <xf numFmtId="37" fontId="56" fillId="2" borderId="10" xfId="48" applyFont="1" applyFill="1" applyBorder="1" applyAlignment="1">
      <alignment horizontal="center"/>
    </xf>
    <xf numFmtId="37" fontId="56" fillId="2" borderId="11" xfId="48" applyFont="1" applyFill="1" applyBorder="1" applyAlignment="1">
      <alignment horizontal="center"/>
    </xf>
    <xf numFmtId="0" fontId="25" fillId="7" borderId="43" xfId="66" applyFont="1" applyFill="1" applyBorder="1" applyAlignment="1">
      <alignment horizontal="center" vertical="center"/>
      <protection/>
    </xf>
    <xf numFmtId="0" fontId="25" fillId="7" borderId="28" xfId="66" applyFont="1" applyFill="1" applyBorder="1" applyAlignment="1">
      <alignment horizontal="center" vertical="center"/>
      <protection/>
    </xf>
    <xf numFmtId="0" fontId="25" fillId="7" borderId="63" xfId="66" applyFont="1" applyFill="1" applyBorder="1" applyAlignment="1">
      <alignment horizontal="center" vertical="center"/>
      <protection/>
    </xf>
    <xf numFmtId="1" fontId="29" fillId="7" borderId="86" xfId="66" applyNumberFormat="1" applyFont="1" applyFill="1" applyBorder="1" applyAlignment="1">
      <alignment horizontal="center" vertical="center" wrapText="1"/>
      <protection/>
    </xf>
    <xf numFmtId="0" fontId="32" fillId="7" borderId="88" xfId="66" applyFont="1" applyFill="1" applyBorder="1" applyAlignment="1">
      <alignment horizontal="center"/>
      <protection/>
    </xf>
    <xf numFmtId="0" fontId="32" fillId="7" borderId="87" xfId="66" applyFont="1" applyFill="1" applyBorder="1" applyAlignment="1">
      <alignment horizontal="center"/>
      <protection/>
    </xf>
    <xf numFmtId="0" fontId="32" fillId="7" borderId="66" xfId="66" applyFont="1" applyFill="1" applyBorder="1" applyAlignment="1">
      <alignment horizontal="center"/>
      <protection/>
    </xf>
    <xf numFmtId="0" fontId="30" fillId="7" borderId="89" xfId="66" applyFont="1" applyFill="1" applyBorder="1" applyAlignment="1">
      <alignment vertical="center"/>
      <protection/>
    </xf>
    <xf numFmtId="49" fontId="28" fillId="7" borderId="69" xfId="66" applyNumberFormat="1" applyFont="1" applyFill="1" applyBorder="1" applyAlignment="1">
      <alignment horizontal="center" vertical="center" wrapText="1"/>
      <protection/>
    </xf>
    <xf numFmtId="49" fontId="28" fillId="7" borderId="133" xfId="66" applyNumberFormat="1" applyFont="1" applyFill="1" applyBorder="1" applyAlignment="1">
      <alignment horizontal="center" vertical="center" wrapText="1"/>
      <protection/>
    </xf>
    <xf numFmtId="1" fontId="32" fillId="7" borderId="71" xfId="66" applyNumberFormat="1" applyFont="1" applyFill="1" applyBorder="1" applyAlignment="1">
      <alignment horizontal="center" vertical="center" wrapText="1"/>
      <protection/>
    </xf>
    <xf numFmtId="1" fontId="32" fillId="7" borderId="74" xfId="66" applyNumberFormat="1" applyFont="1" applyFill="1" applyBorder="1" applyAlignment="1">
      <alignment horizontal="center" vertical="center" wrapText="1"/>
      <protection/>
    </xf>
    <xf numFmtId="1" fontId="28" fillId="7" borderId="69" xfId="66" applyNumberFormat="1" applyFont="1" applyFill="1" applyBorder="1" applyAlignment="1">
      <alignment horizontal="center" vertical="center" wrapText="1"/>
      <protection/>
    </xf>
    <xf numFmtId="1" fontId="28" fillId="7" borderId="133" xfId="66" applyNumberFormat="1" applyFont="1" applyFill="1" applyBorder="1" applyAlignment="1">
      <alignment horizontal="center" vertical="center" wrapText="1"/>
      <protection/>
    </xf>
    <xf numFmtId="1" fontId="31" fillId="0" borderId="0" xfId="66" applyNumberFormat="1" applyFont="1" applyFill="1" applyAlignment="1">
      <alignment horizontal="center" vertical="center" wrapText="1"/>
      <protection/>
    </xf>
    <xf numFmtId="0" fontId="30" fillId="7" borderId="110" xfId="66" applyFont="1" applyFill="1" applyBorder="1" applyAlignment="1">
      <alignment vertical="center"/>
      <protection/>
    </xf>
    <xf numFmtId="49" fontId="32" fillId="7" borderId="77" xfId="66" applyNumberFormat="1" applyFont="1" applyFill="1" applyBorder="1" applyAlignment="1">
      <alignment horizontal="center" vertical="center" wrapText="1"/>
      <protection/>
    </xf>
    <xf numFmtId="49" fontId="32" fillId="7" borderId="94" xfId="66" applyNumberFormat="1" applyFont="1" applyFill="1" applyBorder="1" applyAlignment="1">
      <alignment horizontal="center" vertical="center" wrapText="1"/>
      <protection/>
    </xf>
    <xf numFmtId="0" fontId="22" fillId="7" borderId="98" xfId="66" applyFont="1" applyFill="1" applyBorder="1" applyAlignment="1">
      <alignment horizontal="center" vertical="center" wrapText="1"/>
      <protection/>
    </xf>
    <xf numFmtId="0" fontId="22" fillId="7" borderId="136" xfId="66" applyFont="1" applyFill="1" applyBorder="1" applyAlignment="1">
      <alignment horizontal="center" vertical="center" wrapText="1"/>
      <protection/>
    </xf>
    <xf numFmtId="1" fontId="22" fillId="0" borderId="0" xfId="66" applyNumberFormat="1" applyFont="1" applyFill="1" applyAlignment="1">
      <alignment horizontal="center" vertical="center" wrapText="1"/>
      <protection/>
    </xf>
    <xf numFmtId="0" fontId="46" fillId="0" borderId="99" xfId="66" applyNumberFormat="1" applyFont="1" applyFill="1" applyBorder="1">
      <alignment/>
      <protection/>
    </xf>
    <xf numFmtId="3" fontId="46" fillId="0" borderId="81" xfId="66" applyNumberFormat="1" applyFont="1" applyFill="1" applyBorder="1">
      <alignment/>
      <protection/>
    </xf>
    <xf numFmtId="3" fontId="46" fillId="0" borderId="100" xfId="66" applyNumberFormat="1" applyFont="1" applyFill="1" applyBorder="1">
      <alignment/>
      <protection/>
    </xf>
    <xf numFmtId="3" fontId="46" fillId="0" borderId="101" xfId="66" applyNumberFormat="1" applyFont="1" applyFill="1" applyBorder="1">
      <alignment/>
      <protection/>
    </xf>
    <xf numFmtId="10" fontId="46" fillId="0" borderId="83" xfId="66" applyNumberFormat="1" applyFont="1" applyFill="1" applyBorder="1">
      <alignment/>
      <protection/>
    </xf>
    <xf numFmtId="0" fontId="47" fillId="0" borderId="0" xfId="66" applyFont="1" applyFill="1">
      <alignment/>
      <protection/>
    </xf>
    <xf numFmtId="0" fontId="22" fillId="0" borderId="130" xfId="66" applyFont="1" applyFill="1" applyBorder="1">
      <alignment/>
      <protection/>
    </xf>
    <xf numFmtId="3" fontId="22" fillId="0" borderId="85" xfId="66" applyNumberFormat="1" applyFont="1" applyFill="1" applyBorder="1">
      <alignment/>
      <protection/>
    </xf>
    <xf numFmtId="3" fontId="22" fillId="0" borderId="125" xfId="66" applyNumberFormat="1" applyFont="1" applyFill="1" applyBorder="1">
      <alignment/>
      <protection/>
    </xf>
    <xf numFmtId="10" fontId="22" fillId="0" borderId="75" xfId="66" applyNumberFormat="1" applyFont="1" applyFill="1" applyBorder="1">
      <alignment/>
      <protection/>
    </xf>
    <xf numFmtId="0" fontId="35" fillId="0" borderId="0" xfId="66" applyFont="1" applyFill="1">
      <alignment/>
      <protection/>
    </xf>
    <xf numFmtId="0" fontId="22" fillId="0" borderId="64" xfId="66" applyFont="1" applyFill="1" applyBorder="1">
      <alignment/>
      <protection/>
    </xf>
    <xf numFmtId="3" fontId="22" fillId="0" borderId="150" xfId="66" applyNumberFormat="1" applyFont="1" applyFill="1" applyBorder="1">
      <alignment/>
      <protection/>
    </xf>
    <xf numFmtId="3" fontId="22" fillId="0" borderId="55" xfId="66" applyNumberFormat="1" applyFont="1" applyFill="1" applyBorder="1">
      <alignment/>
      <protection/>
    </xf>
    <xf numFmtId="10" fontId="22" fillId="0" borderId="79" xfId="66" applyNumberFormat="1" applyFont="1" applyFill="1" applyBorder="1">
      <alignment/>
      <protection/>
    </xf>
    <xf numFmtId="0" fontId="22" fillId="19" borderId="0" xfId="66" applyFont="1" applyFill="1">
      <alignment/>
      <protection/>
    </xf>
    <xf numFmtId="0" fontId="22" fillId="0" borderId="0" xfId="67" applyFont="1" applyFill="1">
      <alignment/>
      <protection/>
    </xf>
    <xf numFmtId="37" fontId="56" fillId="2" borderId="10" xfId="49" applyFont="1" applyFill="1" applyBorder="1" applyAlignment="1">
      <alignment horizontal="center"/>
    </xf>
    <xf numFmtId="37" fontId="56" fillId="2" borderId="11" xfId="49" applyFont="1" applyFill="1" applyBorder="1" applyAlignment="1">
      <alignment horizontal="center"/>
    </xf>
    <xf numFmtId="0" fontId="25" fillId="7" borderId="43" xfId="67" applyFont="1" applyFill="1" applyBorder="1" applyAlignment="1">
      <alignment horizontal="center" vertical="center"/>
      <protection/>
    </xf>
    <xf numFmtId="0" fontId="25" fillId="7" borderId="28" xfId="67" applyFont="1" applyFill="1" applyBorder="1" applyAlignment="1">
      <alignment horizontal="center" vertical="center"/>
      <protection/>
    </xf>
    <xf numFmtId="0" fontId="25" fillId="7" borderId="63" xfId="67" applyFont="1" applyFill="1" applyBorder="1" applyAlignment="1">
      <alignment horizontal="center" vertical="center"/>
      <protection/>
    </xf>
    <xf numFmtId="1" fontId="32" fillId="7" borderId="86" xfId="67" applyNumberFormat="1" applyFont="1" applyFill="1" applyBorder="1" applyAlignment="1">
      <alignment horizontal="center" vertical="center" wrapText="1"/>
      <protection/>
    </xf>
    <xf numFmtId="0" fontId="32" fillId="7" borderId="88" xfId="67" applyFont="1" applyFill="1" applyBorder="1" applyAlignment="1">
      <alignment horizontal="center"/>
      <protection/>
    </xf>
    <xf numFmtId="0" fontId="32" fillId="7" borderId="87" xfId="67" applyFont="1" applyFill="1" applyBorder="1" applyAlignment="1">
      <alignment horizontal="center"/>
      <protection/>
    </xf>
    <xf numFmtId="0" fontId="32" fillId="7" borderId="66" xfId="67" applyFont="1" applyFill="1" applyBorder="1" applyAlignment="1">
      <alignment horizontal="center"/>
      <protection/>
    </xf>
    <xf numFmtId="0" fontId="22" fillId="7" borderId="89" xfId="67" applyFont="1" applyFill="1" applyBorder="1" applyAlignment="1">
      <alignment vertical="center"/>
      <protection/>
    </xf>
    <xf numFmtId="49" fontId="32" fillId="7" borderId="69" xfId="67" applyNumberFormat="1" applyFont="1" applyFill="1" applyBorder="1" applyAlignment="1">
      <alignment horizontal="center" vertical="center" wrapText="1"/>
      <protection/>
    </xf>
    <xf numFmtId="49" fontId="32" fillId="7" borderId="133" xfId="67" applyNumberFormat="1" applyFont="1" applyFill="1" applyBorder="1" applyAlignment="1">
      <alignment horizontal="center" vertical="center" wrapText="1"/>
      <protection/>
    </xf>
    <xf numFmtId="1" fontId="32" fillId="7" borderId="71" xfId="67" applyNumberFormat="1" applyFont="1" applyFill="1" applyBorder="1" applyAlignment="1">
      <alignment horizontal="center" vertical="center" wrapText="1"/>
      <protection/>
    </xf>
    <xf numFmtId="1" fontId="32" fillId="7" borderId="74" xfId="67" applyNumberFormat="1" applyFont="1" applyFill="1" applyBorder="1" applyAlignment="1">
      <alignment horizontal="center" vertical="center" wrapText="1"/>
      <protection/>
    </xf>
    <xf numFmtId="1" fontId="32" fillId="7" borderId="69" xfId="67" applyNumberFormat="1" applyFont="1" applyFill="1" applyBorder="1" applyAlignment="1">
      <alignment horizontal="center" vertical="center" wrapText="1"/>
      <protection/>
    </xf>
    <xf numFmtId="1" fontId="32" fillId="7" borderId="133" xfId="67" applyNumberFormat="1" applyFont="1" applyFill="1" applyBorder="1" applyAlignment="1">
      <alignment horizontal="center" vertical="center" wrapText="1"/>
      <protection/>
    </xf>
    <xf numFmtId="1" fontId="30" fillId="0" borderId="0" xfId="67" applyNumberFormat="1" applyFont="1" applyFill="1" applyAlignment="1">
      <alignment horizontal="center" vertical="center" wrapText="1"/>
      <protection/>
    </xf>
    <xf numFmtId="0" fontId="22" fillId="7" borderId="110" xfId="67" applyFont="1" applyFill="1" applyBorder="1" applyAlignment="1">
      <alignment vertical="center"/>
      <protection/>
    </xf>
    <xf numFmtId="49" fontId="32" fillId="7" borderId="77" xfId="67" applyNumberFormat="1" applyFont="1" applyFill="1" applyBorder="1" applyAlignment="1">
      <alignment horizontal="center" vertical="center" wrapText="1"/>
      <protection/>
    </xf>
    <xf numFmtId="49" fontId="32" fillId="7" borderId="94" xfId="67" applyNumberFormat="1" applyFont="1" applyFill="1" applyBorder="1" applyAlignment="1">
      <alignment horizontal="center" vertical="center" wrapText="1"/>
      <protection/>
    </xf>
    <xf numFmtId="0" fontId="22" fillId="7" borderId="98" xfId="67" applyFont="1" applyFill="1" applyBorder="1" applyAlignment="1">
      <alignment horizontal="center" vertical="center" wrapText="1"/>
      <protection/>
    </xf>
    <xf numFmtId="0" fontId="22" fillId="7" borderId="136" xfId="67" applyFont="1" applyFill="1" applyBorder="1" applyAlignment="1">
      <alignment horizontal="center" vertical="center" wrapText="1"/>
      <protection/>
    </xf>
    <xf numFmtId="1" fontId="22" fillId="0" borderId="0" xfId="67" applyNumberFormat="1" applyFont="1" applyFill="1" applyAlignment="1">
      <alignment horizontal="center" vertical="center" wrapText="1"/>
      <protection/>
    </xf>
    <xf numFmtId="0" fontId="46" fillId="0" borderId="99" xfId="67" applyNumberFormat="1" applyFont="1" applyFill="1" applyBorder="1">
      <alignment/>
      <protection/>
    </xf>
    <xf numFmtId="3" fontId="46" fillId="0" borderId="81" xfId="67" applyNumberFormat="1" applyFont="1" applyFill="1" applyBorder="1">
      <alignment/>
      <protection/>
    </xf>
    <xf numFmtId="3" fontId="46" fillId="0" borderId="100" xfId="67" applyNumberFormat="1" applyFont="1" applyFill="1" applyBorder="1">
      <alignment/>
      <protection/>
    </xf>
    <xf numFmtId="3" fontId="46" fillId="0" borderId="101" xfId="67" applyNumberFormat="1" applyFont="1" applyFill="1" applyBorder="1">
      <alignment/>
      <protection/>
    </xf>
    <xf numFmtId="10" fontId="46" fillId="0" borderId="83" xfId="67" applyNumberFormat="1" applyFont="1" applyFill="1" applyBorder="1">
      <alignment/>
      <protection/>
    </xf>
    <xf numFmtId="0" fontId="44" fillId="0" borderId="0" xfId="67" applyFont="1" applyFill="1">
      <alignment/>
      <protection/>
    </xf>
    <xf numFmtId="0" fontId="22" fillId="0" borderId="130" xfId="67" applyFont="1" applyFill="1" applyBorder="1">
      <alignment/>
      <protection/>
    </xf>
    <xf numFmtId="3" fontId="22" fillId="0" borderId="85" xfId="67" applyNumberFormat="1" applyFont="1" applyFill="1" applyBorder="1">
      <alignment/>
      <protection/>
    </xf>
    <xf numFmtId="3" fontId="22" fillId="0" borderId="125" xfId="67" applyNumberFormat="1" applyFont="1" applyFill="1" applyBorder="1">
      <alignment/>
      <protection/>
    </xf>
    <xf numFmtId="10" fontId="22" fillId="0" borderId="75" xfId="67" applyNumberFormat="1" applyFont="1" applyFill="1" applyBorder="1">
      <alignment/>
      <protection/>
    </xf>
    <xf numFmtId="0" fontId="35" fillId="0" borderId="0" xfId="67" applyFont="1" applyFill="1">
      <alignment/>
      <protection/>
    </xf>
    <xf numFmtId="0" fontId="22" fillId="0" borderId="64" xfId="67" applyFont="1" applyFill="1" applyBorder="1">
      <alignment/>
      <protection/>
    </xf>
    <xf numFmtId="3" fontId="22" fillId="0" borderId="150" xfId="67" applyNumberFormat="1" applyFont="1" applyFill="1" applyBorder="1">
      <alignment/>
      <protection/>
    </xf>
    <xf numFmtId="3" fontId="22" fillId="0" borderId="55" xfId="67" applyNumberFormat="1" applyFont="1" applyFill="1" applyBorder="1">
      <alignment/>
      <protection/>
    </xf>
    <xf numFmtId="10" fontId="22" fillId="0" borderId="79" xfId="67" applyNumberFormat="1" applyFont="1" applyFill="1" applyBorder="1">
      <alignment/>
      <protection/>
    </xf>
    <xf numFmtId="0" fontId="35" fillId="19" borderId="0" xfId="67" applyFont="1" applyFill="1">
      <alignment/>
      <protection/>
    </xf>
    <xf numFmtId="0" fontId="22" fillId="19" borderId="0" xfId="67" applyFont="1" applyFill="1">
      <alignment/>
      <protection/>
    </xf>
    <xf numFmtId="0" fontId="22" fillId="0" borderId="0" xfId="68" applyFont="1" applyFill="1">
      <alignment/>
      <protection/>
    </xf>
    <xf numFmtId="37" fontId="56" fillId="2" borderId="10" xfId="50" applyFont="1" applyFill="1" applyBorder="1" applyAlignment="1">
      <alignment horizontal="center"/>
    </xf>
    <xf numFmtId="37" fontId="56" fillId="2" borderId="11" xfId="50" applyFont="1" applyFill="1" applyBorder="1" applyAlignment="1">
      <alignment horizontal="center"/>
    </xf>
    <xf numFmtId="0" fontId="25" fillId="7" borderId="43" xfId="68" applyFont="1" applyFill="1" applyBorder="1" applyAlignment="1">
      <alignment horizontal="center" vertical="center"/>
      <protection/>
    </xf>
    <xf numFmtId="0" fontId="25" fillId="7" borderId="28" xfId="68" applyFont="1" applyFill="1" applyBorder="1" applyAlignment="1">
      <alignment horizontal="center" vertical="center"/>
      <protection/>
    </xf>
    <xf numFmtId="0" fontId="25" fillId="7" borderId="63" xfId="68" applyFont="1" applyFill="1" applyBorder="1" applyAlignment="1">
      <alignment horizontal="center" vertical="center"/>
      <protection/>
    </xf>
    <xf numFmtId="1" fontId="32" fillId="7" borderId="86" xfId="68" applyNumberFormat="1" applyFont="1" applyFill="1" applyBorder="1" applyAlignment="1">
      <alignment horizontal="center" vertical="center" wrapText="1"/>
      <protection/>
    </xf>
    <xf numFmtId="0" fontId="32" fillId="7" borderId="88" xfId="68" applyFont="1" applyFill="1" applyBorder="1" applyAlignment="1">
      <alignment horizontal="center"/>
      <protection/>
    </xf>
    <xf numFmtId="0" fontId="32" fillId="7" borderId="87" xfId="68" applyFont="1" applyFill="1" applyBorder="1" applyAlignment="1">
      <alignment horizontal="center"/>
      <protection/>
    </xf>
    <xf numFmtId="0" fontId="32" fillId="7" borderId="66" xfId="68" applyFont="1" applyFill="1" applyBorder="1" applyAlignment="1">
      <alignment horizontal="center"/>
      <protection/>
    </xf>
    <xf numFmtId="0" fontId="22" fillId="7" borderId="89" xfId="68" applyFont="1" applyFill="1" applyBorder="1" applyAlignment="1">
      <alignment vertical="center"/>
      <protection/>
    </xf>
    <xf numFmtId="49" fontId="32" fillId="7" borderId="69" xfId="68" applyNumberFormat="1" applyFont="1" applyFill="1" applyBorder="1" applyAlignment="1">
      <alignment horizontal="center" vertical="center" wrapText="1"/>
      <protection/>
    </xf>
    <xf numFmtId="49" fontId="32" fillId="7" borderId="133" xfId="68" applyNumberFormat="1" applyFont="1" applyFill="1" applyBorder="1" applyAlignment="1">
      <alignment horizontal="center" vertical="center" wrapText="1"/>
      <protection/>
    </xf>
    <xf numFmtId="1" fontId="32" fillId="7" borderId="71" xfId="68" applyNumberFormat="1" applyFont="1" applyFill="1" applyBorder="1" applyAlignment="1">
      <alignment horizontal="center" vertical="center" wrapText="1"/>
      <protection/>
    </xf>
    <xf numFmtId="1" fontId="32" fillId="7" borderId="74" xfId="68" applyNumberFormat="1" applyFont="1" applyFill="1" applyBorder="1" applyAlignment="1">
      <alignment horizontal="center" vertical="center" wrapText="1"/>
      <protection/>
    </xf>
    <xf numFmtId="1" fontId="32" fillId="7" borderId="69" xfId="68" applyNumberFormat="1" applyFont="1" applyFill="1" applyBorder="1" applyAlignment="1">
      <alignment horizontal="center" vertical="center" wrapText="1"/>
      <protection/>
    </xf>
    <xf numFmtId="1" fontId="32" fillId="7" borderId="133" xfId="68" applyNumberFormat="1" applyFont="1" applyFill="1" applyBorder="1" applyAlignment="1">
      <alignment horizontal="center" vertical="center" wrapText="1"/>
      <protection/>
    </xf>
    <xf numFmtId="1" fontId="22" fillId="0" borderId="0" xfId="68" applyNumberFormat="1" applyFont="1" applyFill="1" applyAlignment="1">
      <alignment horizontal="center" vertical="center" wrapText="1"/>
      <protection/>
    </xf>
    <xf numFmtId="0" fontId="22" fillId="7" borderId="110" xfId="68" applyFont="1" applyFill="1" applyBorder="1" applyAlignment="1">
      <alignment vertical="center"/>
      <protection/>
    </xf>
    <xf numFmtId="49" fontId="29" fillId="7" borderId="77" xfId="68" applyNumberFormat="1" applyFont="1" applyFill="1" applyBorder="1" applyAlignment="1">
      <alignment horizontal="center" vertical="center" wrapText="1"/>
      <protection/>
    </xf>
    <xf numFmtId="49" fontId="29" fillId="7" borderId="94" xfId="68" applyNumberFormat="1" applyFont="1" applyFill="1" applyBorder="1" applyAlignment="1">
      <alignment horizontal="center" vertical="center" wrapText="1"/>
      <protection/>
    </xf>
    <xf numFmtId="0" fontId="22" fillId="7" borderId="98" xfId="68" applyFont="1" applyFill="1" applyBorder="1" applyAlignment="1">
      <alignment horizontal="center" vertical="center" wrapText="1"/>
      <protection/>
    </xf>
    <xf numFmtId="0" fontId="22" fillId="7" borderId="136" xfId="68" applyFont="1" applyFill="1" applyBorder="1" applyAlignment="1">
      <alignment horizontal="center" vertical="center" wrapText="1"/>
      <protection/>
    </xf>
    <xf numFmtId="1" fontId="30" fillId="0" borderId="0" xfId="68" applyNumberFormat="1" applyFont="1" applyFill="1" applyAlignment="1">
      <alignment horizontal="center" vertical="center" wrapText="1"/>
      <protection/>
    </xf>
    <xf numFmtId="0" fontId="44" fillId="0" borderId="99" xfId="68" applyNumberFormat="1" applyFont="1" applyFill="1" applyBorder="1" applyAlignment="1">
      <alignment vertical="center"/>
      <protection/>
    </xf>
    <xf numFmtId="3" fontId="44" fillId="0" borderId="81" xfId="68" applyNumberFormat="1" applyFont="1" applyFill="1" applyBorder="1" applyAlignment="1">
      <alignment vertical="center"/>
      <protection/>
    </xf>
    <xf numFmtId="3" fontId="44" fillId="0" borderId="100" xfId="68" applyNumberFormat="1" applyFont="1" applyFill="1" applyBorder="1" applyAlignment="1">
      <alignment vertical="center"/>
      <protection/>
    </xf>
    <xf numFmtId="3" fontId="44" fillId="0" borderId="101" xfId="68" applyNumberFormat="1" applyFont="1" applyFill="1" applyBorder="1" applyAlignment="1">
      <alignment vertical="center"/>
      <protection/>
    </xf>
    <xf numFmtId="10" fontId="44" fillId="0" borderId="83" xfId="68" applyNumberFormat="1" applyFont="1" applyFill="1" applyBorder="1" applyAlignment="1">
      <alignment vertical="center"/>
      <protection/>
    </xf>
    <xf numFmtId="0" fontId="44" fillId="0" borderId="0" xfId="68" applyFont="1" applyFill="1" applyAlignment="1">
      <alignment vertical="center"/>
      <protection/>
    </xf>
    <xf numFmtId="0" fontId="22" fillId="0" borderId="130" xfId="68" applyFont="1" applyFill="1" applyBorder="1" applyAlignment="1">
      <alignment vertical="center"/>
      <protection/>
    </xf>
    <xf numFmtId="3" fontId="22" fillId="0" borderId="85" xfId="68" applyNumberFormat="1" applyFont="1" applyFill="1" applyBorder="1" applyAlignment="1">
      <alignment vertical="center"/>
      <protection/>
    </xf>
    <xf numFmtId="3" fontId="22" fillId="0" borderId="125" xfId="68" applyNumberFormat="1" applyFont="1" applyFill="1" applyBorder="1" applyAlignment="1">
      <alignment vertical="center"/>
      <protection/>
    </xf>
    <xf numFmtId="10" fontId="22" fillId="0" borderId="75" xfId="68" applyNumberFormat="1" applyFont="1" applyFill="1" applyBorder="1" applyAlignment="1">
      <alignment vertical="center"/>
      <protection/>
    </xf>
    <xf numFmtId="0" fontId="35" fillId="0" borderId="0" xfId="68" applyFont="1" applyFill="1" applyAlignment="1">
      <alignment vertical="center"/>
      <protection/>
    </xf>
    <xf numFmtId="0" fontId="22" fillId="0" borderId="64" xfId="68" applyFont="1" applyFill="1" applyBorder="1" applyAlignment="1">
      <alignment vertical="center"/>
      <protection/>
    </xf>
    <xf numFmtId="3" fontId="22" fillId="0" borderId="150" xfId="68" applyNumberFormat="1" applyFont="1" applyFill="1" applyBorder="1" applyAlignment="1">
      <alignment vertical="center"/>
      <protection/>
    </xf>
    <xf numFmtId="3" fontId="22" fillId="0" borderId="55" xfId="68" applyNumberFormat="1" applyFont="1" applyFill="1" applyBorder="1" applyAlignment="1">
      <alignment vertical="center"/>
      <protection/>
    </xf>
    <xf numFmtId="10" fontId="22" fillId="0" borderId="79" xfId="68" applyNumberFormat="1" applyFont="1" applyFill="1" applyBorder="1" applyAlignment="1">
      <alignment vertical="center"/>
      <protection/>
    </xf>
    <xf numFmtId="0" fontId="35" fillId="19" borderId="0" xfId="64" applyNumberFormat="1" applyFont="1" applyFill="1" applyBorder="1">
      <alignment/>
      <protection/>
    </xf>
    <xf numFmtId="0" fontId="22" fillId="19" borderId="0" xfId="68" applyFont="1" applyFill="1">
      <alignment/>
      <protection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9" fillId="5" borderId="97" xfId="0" applyFont="1" applyFill="1" applyBorder="1" applyAlignment="1">
      <alignment/>
    </xf>
    <xf numFmtId="0" fontId="60" fillId="5" borderId="151" xfId="0" applyFont="1" applyFill="1" applyBorder="1" applyAlignment="1">
      <alignment/>
    </xf>
    <xf numFmtId="0" fontId="60" fillId="5" borderId="40" xfId="0" applyFont="1" applyFill="1" applyBorder="1" applyAlignment="1">
      <alignment/>
    </xf>
    <xf numFmtId="0" fontId="61" fillId="5" borderId="30" xfId="0" applyFont="1" applyFill="1" applyBorder="1" applyAlignment="1">
      <alignment/>
    </xf>
    <xf numFmtId="0" fontId="62" fillId="5" borderId="30" xfId="0" applyFont="1" applyFill="1" applyBorder="1" applyAlignment="1">
      <alignment/>
    </xf>
    <xf numFmtId="0" fontId="59" fillId="5" borderId="30" xfId="0" applyFont="1" applyFill="1" applyBorder="1" applyAlignment="1">
      <alignment/>
    </xf>
    <xf numFmtId="0" fontId="59" fillId="5" borderId="74" xfId="0" applyFont="1" applyFill="1" applyBorder="1" applyAlignment="1">
      <alignment/>
    </xf>
    <xf numFmtId="0" fontId="60" fillId="5" borderId="152" xfId="0" applyFont="1" applyFill="1" applyBorder="1" applyAlignment="1">
      <alignment/>
    </xf>
    <xf numFmtId="17" fontId="60" fillId="0" borderId="0" xfId="0" applyNumberFormat="1" applyFont="1" applyFill="1" applyAlignment="1">
      <alignment/>
    </xf>
    <xf numFmtId="0" fontId="64" fillId="7" borderId="30" xfId="0" applyFont="1" applyFill="1" applyBorder="1" applyAlignment="1">
      <alignment horizontal="center"/>
    </xf>
    <xf numFmtId="0" fontId="64" fillId="7" borderId="40" xfId="0" applyFont="1" applyFill="1" applyBorder="1" applyAlignment="1">
      <alignment horizontal="center"/>
    </xf>
    <xf numFmtId="0" fontId="60" fillId="7" borderId="74" xfId="0" applyFont="1" applyFill="1" applyBorder="1" applyAlignment="1">
      <alignment/>
    </xf>
    <xf numFmtId="0" fontId="60" fillId="7" borderId="152" xfId="0" applyFont="1" applyFill="1" applyBorder="1" applyAlignment="1">
      <alignment/>
    </xf>
    <xf numFmtId="0" fontId="65" fillId="2" borderId="108" xfId="0" applyFont="1" applyFill="1" applyBorder="1" applyAlignment="1">
      <alignment/>
    </xf>
    <xf numFmtId="0" fontId="66" fillId="2" borderId="108" xfId="45" applyFont="1" applyFill="1" applyBorder="1" applyAlignment="1">
      <alignment horizontal="left" indent="1"/>
    </xf>
    <xf numFmtId="0" fontId="65" fillId="0" borderId="108" xfId="0" applyFont="1" applyFill="1" applyBorder="1" applyAlignment="1">
      <alignment/>
    </xf>
    <xf numFmtId="0" fontId="67" fillId="0" borderId="108" xfId="45" applyFont="1" applyFill="1" applyBorder="1" applyAlignment="1">
      <alignment horizontal="left" indent="1"/>
    </xf>
    <xf numFmtId="0" fontId="67" fillId="2" borderId="108" xfId="45" applyFont="1" applyFill="1" applyBorder="1" applyAlignment="1">
      <alignment horizontal="left" indent="1"/>
    </xf>
    <xf numFmtId="0" fontId="65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45" applyFont="1" applyFill="1" applyAlignment="1">
      <alignment/>
    </xf>
    <xf numFmtId="0" fontId="71" fillId="5" borderId="30" xfId="0" applyFont="1" applyFill="1" applyBorder="1" applyAlignment="1">
      <alignment/>
    </xf>
    <xf numFmtId="0" fontId="63" fillId="7" borderId="30" xfId="0" applyFont="1" applyFill="1" applyBorder="1" applyAlignment="1">
      <alignment horizontal="center"/>
    </xf>
    <xf numFmtId="0" fontId="63" fillId="7" borderId="40" xfId="0" applyFont="1" applyFill="1" applyBorder="1" applyAlignment="1">
      <alignment horizontal="center"/>
    </xf>
    <xf numFmtId="0" fontId="72" fillId="7" borderId="97" xfId="0" applyFont="1" applyFill="1" applyBorder="1" applyAlignment="1">
      <alignment horizontal="center"/>
    </xf>
    <xf numFmtId="0" fontId="72" fillId="7" borderId="151" xfId="0" applyFont="1" applyFill="1" applyBorder="1" applyAlignment="1">
      <alignment horizontal="center"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UADRO 1.10 PAX NACIONALES POR AEROPUERTO MAR 2010" xfId="47"/>
    <cellStyle name="Hipervínculo_CUADRO 1.11 CARGA NACIONAL POR AEROPUERTO MAR 2010" xfId="48"/>
    <cellStyle name="Hipervínculo_CUADRO 1.12 PAX INTERNACIONALES POR AEROPUERTO MAR 2010" xfId="49"/>
    <cellStyle name="Hipervínculo_CUADRO 1.13 CARGA INTERNACIONAL POR AEROPUERTO MAR 2010" xfId="50"/>
    <cellStyle name="Hipervínculo_CUADRO 1.8 PAX INTERNACIONALES PRINCIPALES RUTAS MAR 2010" xfId="51"/>
    <cellStyle name="Hipervínculo_CUADRO 1.8B PAX INTERNACIONALES POR CONTINENTE- PAIS MAR 2010" xfId="52"/>
    <cellStyle name="Hipervínculo_CUADRO 1.8C PAX INTERNACIONALES POR CONTINENTE- EMPRESA MAR 2010" xfId="53"/>
    <cellStyle name="Hipervínculo_CUADRO 1.9 CARGA INTERNACIONAL PRINCIPALES RUTAS MAR 2010" xfId="54"/>
    <cellStyle name="Hipervínculo_CUADRO 1.9B CARGA INTERNACIONAL POR CONTINENTE- PAIS MAR 2010" xfId="55"/>
    <cellStyle name="Hipervínculo_CUADRO 1.9C CARGA INTERNACIONAL POR CONTINENTE- EMPRESA MAR 2010" xfId="56"/>
    <cellStyle name="Incorrecto" xfId="57"/>
    <cellStyle name="Comma" xfId="58"/>
    <cellStyle name="Comma [0]" xfId="59"/>
    <cellStyle name="Currency" xfId="60"/>
    <cellStyle name="Currency [0]" xfId="61"/>
    <cellStyle name="Neutral" xfId="62"/>
    <cellStyle name="Normal_Cuadro 1.1 Comportamiento pasajeros y carga MARZO 2009" xfId="63"/>
    <cellStyle name="Normal_CUADRO 1.1 DEFINITIVO" xfId="64"/>
    <cellStyle name="Normal_CUADRO 1.10 PAX NACIONALES POR AEROPUERTO MAR 2010" xfId="65"/>
    <cellStyle name="Normal_CUADRO 1.11 CARGA NACIONAL POR AEROPUERTO MAR 2010" xfId="66"/>
    <cellStyle name="Normal_CUADRO 1.12 PAX INTERNACIONALES POR AEROPUERTO MAR 2010" xfId="67"/>
    <cellStyle name="Normal_CUADRO 1.13 CARGA INTERNACIONAL POR AEROPUERTO MAR 2010" xfId="68"/>
    <cellStyle name="Normal_CUADRO 1.2. PAX NACIONAL POR EMPRESA MAR 2009" xfId="69"/>
    <cellStyle name="Normal_CUADRO 1.3. CARGA NACIONAL POR EMPRESA MAR 2009" xfId="70"/>
    <cellStyle name="Normal_CUADRO 1.4  PAX INTERNAL POR EMPRESA MAR 2005" xfId="71"/>
    <cellStyle name="Normal_CUADRO 1.6 PAX NACIONALES PRINCIPALES RUTAS MAR 2009" xfId="72"/>
    <cellStyle name="Normal_CUADRO 1.6B  PAX NALES RUTAS TRONCALES X EMPRESA MAR 2009" xfId="73"/>
    <cellStyle name="Normal_CUADRO 1.7 CARGA NACIONAL PRINCIPALES RUTAS MAR 2009" xfId="74"/>
    <cellStyle name="Normal_CUADRO 1.8 PAX INTERNACIONALES PRINCIPALES RUTAS MAR 2010" xfId="75"/>
    <cellStyle name="Normal_CUADRO 1.8B PAX INTERNACIONALES POR CONTINENTE- PAIS MAR 2010" xfId="76"/>
    <cellStyle name="Normal_CUADRO 1.8C PAX INTERNACIONALES POR CONTINENTE- EMPRESA MAR 2010" xfId="77"/>
    <cellStyle name="Normal_CUADRO 1.9 CARGA INTERNACIONAL PRINCIPALES RUTAS MAR 2010" xfId="78"/>
    <cellStyle name="Normal_CUADRO 1.9B CARGA INTERNACIONAL POR CONTINENTE- PAIS MAR 2010" xfId="79"/>
    <cellStyle name="Normal_CUADRO 1.9C CARGA INTERNACIONAL POR CONTINENTE- EMPRESA MAR 2010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ítulo_CUADRO 1.10 PAX NACIONALES POR AEROPUERTO AGO 2009" xfId="90"/>
    <cellStyle name="Total" xfId="91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3752850</xdr:colOff>
      <xdr:row>1</xdr:row>
      <xdr:rowOff>57150</xdr:rowOff>
    </xdr:from>
    <xdr:to>
      <xdr:col>2</xdr:col>
      <xdr:colOff>4581525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857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%20CUADROS%20ORIGEN-DESTINO%20FEB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UADRO 1.1"/>
      <sheetName val="CUADRO 1,2"/>
      <sheetName val="CUADRO 1,3"/>
      <sheetName val="CUADRO 1,4"/>
      <sheetName val="CUADRO 1.5"/>
      <sheetName val="CUADRO 1.6"/>
      <sheetName val="CUADRO 1.6 B"/>
      <sheetName val="CUADRO 1,7"/>
      <sheetName val="CUADRO 1,8"/>
      <sheetName val="CUADRO 1.8 B"/>
      <sheetName val="CUADRO 1.8 C"/>
      <sheetName val="CUADRO 1,9"/>
      <sheetName val="CUADRO 1.9 B"/>
      <sheetName val="CUADRO 1.9C"/>
      <sheetName val="CUADRO 1.10"/>
      <sheetName val="CUADRO 1.11"/>
      <sheetName val="CUADRO 1.12"/>
      <sheetName val="CUADRO 1.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E34"/>
  <sheetViews>
    <sheetView showGridLines="0"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.1484375" style="1033" customWidth="1"/>
    <col min="2" max="2" width="16.57421875" style="1033" customWidth="1"/>
    <col min="3" max="3" width="68.7109375" style="1033" customWidth="1"/>
    <col min="4" max="16384" width="11.421875" style="1033" customWidth="1"/>
  </cols>
  <sheetData>
    <row r="1" ht="2.25" customHeight="1">
      <c r="B1" s="1032"/>
    </row>
    <row r="2" spans="2:3" ht="11.25" customHeight="1">
      <c r="B2" s="1034"/>
      <c r="C2" s="1035"/>
    </row>
    <row r="3" spans="2:3" ht="21.75" customHeight="1">
      <c r="B3" s="1056" t="s">
        <v>316</v>
      </c>
      <c r="C3" s="1036"/>
    </row>
    <row r="4" spans="2:3" ht="18" customHeight="1">
      <c r="B4" s="1037" t="s">
        <v>317</v>
      </c>
      <c r="C4" s="1036"/>
    </row>
    <row r="5" spans="2:3" ht="18" customHeight="1">
      <c r="B5" s="1038" t="s">
        <v>318</v>
      </c>
      <c r="C5" s="1036"/>
    </row>
    <row r="6" spans="2:3" ht="9" customHeight="1">
      <c r="B6" s="1039"/>
      <c r="C6" s="1036"/>
    </row>
    <row r="7" spans="2:3" ht="3" customHeight="1">
      <c r="B7" s="1040"/>
      <c r="C7" s="1041"/>
    </row>
    <row r="8" spans="2:5" ht="24">
      <c r="B8" s="1059" t="s">
        <v>361</v>
      </c>
      <c r="C8" s="1060"/>
      <c r="E8" s="1042"/>
    </row>
    <row r="9" spans="2:5" ht="23.25">
      <c r="B9" s="1057" t="s">
        <v>319</v>
      </c>
      <c r="C9" s="1058"/>
      <c r="E9" s="1042"/>
    </row>
    <row r="10" spans="2:3" ht="20.25" customHeight="1">
      <c r="B10" s="1043" t="s">
        <v>320</v>
      </c>
      <c r="C10" s="1044"/>
    </row>
    <row r="11" spans="2:3" ht="4.5" customHeight="1">
      <c r="B11" s="1045"/>
      <c r="C11" s="1046"/>
    </row>
    <row r="12" spans="2:3" ht="18" customHeight="1">
      <c r="B12" s="1047" t="s">
        <v>321</v>
      </c>
      <c r="C12" s="1048" t="s">
        <v>322</v>
      </c>
    </row>
    <row r="13" spans="2:3" ht="18" customHeight="1">
      <c r="B13" s="1049" t="s">
        <v>323</v>
      </c>
      <c r="C13" s="1050" t="s">
        <v>324</v>
      </c>
    </row>
    <row r="14" spans="2:3" ht="18" customHeight="1">
      <c r="B14" s="1047" t="s">
        <v>325</v>
      </c>
      <c r="C14" s="1051" t="s">
        <v>326</v>
      </c>
    </row>
    <row r="15" spans="2:3" ht="18" customHeight="1">
      <c r="B15" s="1049" t="s">
        <v>327</v>
      </c>
      <c r="C15" s="1050" t="s">
        <v>328</v>
      </c>
    </row>
    <row r="16" spans="2:3" ht="18" customHeight="1">
      <c r="B16" s="1047" t="s">
        <v>329</v>
      </c>
      <c r="C16" s="1051" t="s">
        <v>330</v>
      </c>
    </row>
    <row r="17" spans="2:3" ht="18" customHeight="1">
      <c r="B17" s="1049" t="s">
        <v>331</v>
      </c>
      <c r="C17" s="1050" t="s">
        <v>332</v>
      </c>
    </row>
    <row r="18" spans="2:3" ht="18" customHeight="1">
      <c r="B18" s="1047" t="s">
        <v>333</v>
      </c>
      <c r="C18" s="1051" t="s">
        <v>334</v>
      </c>
    </row>
    <row r="19" spans="2:3" ht="18" customHeight="1">
      <c r="B19" s="1049" t="s">
        <v>335</v>
      </c>
      <c r="C19" s="1050" t="s">
        <v>336</v>
      </c>
    </row>
    <row r="20" spans="2:3" ht="18" customHeight="1">
      <c r="B20" s="1047" t="s">
        <v>337</v>
      </c>
      <c r="C20" s="1051" t="s">
        <v>338</v>
      </c>
    </row>
    <row r="21" spans="2:3" ht="18" customHeight="1">
      <c r="B21" s="1049" t="s">
        <v>339</v>
      </c>
      <c r="C21" s="1050" t="s">
        <v>340</v>
      </c>
    </row>
    <row r="22" spans="2:3" ht="18" customHeight="1">
      <c r="B22" s="1047" t="s">
        <v>341</v>
      </c>
      <c r="C22" s="1051" t="s">
        <v>342</v>
      </c>
    </row>
    <row r="23" spans="2:3" ht="18" customHeight="1">
      <c r="B23" s="1049" t="s">
        <v>343</v>
      </c>
      <c r="C23" s="1050" t="s">
        <v>344</v>
      </c>
    </row>
    <row r="24" spans="2:3" ht="18" customHeight="1">
      <c r="B24" s="1047" t="s">
        <v>345</v>
      </c>
      <c r="C24" s="1051" t="s">
        <v>346</v>
      </c>
    </row>
    <row r="25" spans="2:3" ht="18" customHeight="1">
      <c r="B25" s="1049" t="s">
        <v>347</v>
      </c>
      <c r="C25" s="1050" t="s">
        <v>348</v>
      </c>
    </row>
    <row r="26" spans="2:3" ht="18" customHeight="1">
      <c r="B26" s="1047" t="s">
        <v>349</v>
      </c>
      <c r="C26" s="1051" t="s">
        <v>350</v>
      </c>
    </row>
    <row r="27" spans="2:3" ht="18" customHeight="1">
      <c r="B27" s="1049" t="s">
        <v>351</v>
      </c>
      <c r="C27" s="1050" t="s">
        <v>352</v>
      </c>
    </row>
    <row r="28" spans="2:3" ht="18" customHeight="1">
      <c r="B28" s="1047" t="s">
        <v>353</v>
      </c>
      <c r="C28" s="1051" t="s">
        <v>354</v>
      </c>
    </row>
    <row r="29" spans="2:3" ht="18" customHeight="1">
      <c r="B29" s="1049" t="s">
        <v>355</v>
      </c>
      <c r="C29" s="1050" t="s">
        <v>356</v>
      </c>
    </row>
    <row r="30" ht="6" customHeight="1"/>
    <row r="31" ht="15.75">
      <c r="B31" s="1052" t="s">
        <v>357</v>
      </c>
    </row>
    <row r="32" ht="15">
      <c r="B32" s="1053" t="s">
        <v>358</v>
      </c>
    </row>
    <row r="33" ht="14.25">
      <c r="B33" s="1054" t="s">
        <v>359</v>
      </c>
    </row>
    <row r="34" ht="12.75">
      <c r="B34" s="1055" t="s">
        <v>360</v>
      </c>
    </row>
  </sheetData>
  <mergeCells count="3">
    <mergeCell ref="B8:C8"/>
    <mergeCell ref="B10:C10"/>
    <mergeCell ref="B9:C9"/>
  </mergeCells>
  <hyperlinks>
    <hyperlink ref="C12" location="'CUADRO 1.1'!A1" display="Comportamiento del Transporte aéreo regular - Pasajeros y Carga"/>
    <hyperlink ref="C13" location="'CUADRO 1,2'!A1" display="Pasajeros Nacionales por empresa"/>
    <hyperlink ref="C14" location="'CUADRO 1,3'!A1" display="Carga nacional por empresa"/>
    <hyperlink ref="C15" location="'CUADRO 1,4'!A1" display="Pasajeros Internacionales por empresa"/>
    <hyperlink ref="C16" location="'CUADRO 1.5'!A1" display="Carga internacional por empresa"/>
    <hyperlink ref="C17" location="'CUADRO 1.6'!A1" display="Pasajeros Nacionales por principales rutas"/>
    <hyperlink ref="C18" location="'CUADRO 1.6 B'!A1" display="Pasajeros Rutas troncales por empresa"/>
    <hyperlink ref="C19" location="'CUADRO 1,7'!A1" display="Carga nacional por principales rutas"/>
    <hyperlink ref="C20" location="'CUADRO 1,8'!A1" display="Pasajeros internacionales por principales rutas"/>
    <hyperlink ref="C21" location="'CUADRO 1.8 B'!A1" display="Pasajeros internacionales Continente - País"/>
    <hyperlink ref="C22" location="'CUADRO 1.8 C'!A1" display="Pasajeros internacionales Continente – Empresa"/>
    <hyperlink ref="C23" location="'CUADRO 1,9'!A1" display="Carga internacional por principales rutas"/>
    <hyperlink ref="C24" location="'CUADRO 1.9 B'!A1" display="Carga internacional por Continente – País"/>
    <hyperlink ref="C25" location="'CUADRO 1.9C'!A1" display="Carga internacional por Continente – Empresa"/>
    <hyperlink ref="C26" location="'CUADRO 1.10'!A1" display="Pasajeros nacionales por aeropuerto"/>
    <hyperlink ref="C27" location="'CUADRO 1.11'!A1" display="Carga nacional por aeropuerto"/>
    <hyperlink ref="C28" location="'CUADRO 1.12'!A1" display="Pasajeros internacionales por aeropuerto"/>
    <hyperlink ref="C29" location="'CUADRO 1.13'!A1" display="Carga internacional por aeropuerto"/>
    <hyperlink ref="B34" r:id="rId1" display="juan.torres@aerocivil.gov.co"/>
  </hyperlinks>
  <printOptions/>
  <pageMargins left="0.75" right="0.75" top="1" bottom="1" header="0" footer="0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="88" zoomScaleNormal="88" zoomScalePageLayoutView="0" workbookViewId="0" topLeftCell="A1">
      <selection activeCell="H1" sqref="H1:I1"/>
    </sheetView>
  </sheetViews>
  <sheetFormatPr defaultColWidth="9.140625" defaultRowHeight="12.75"/>
  <cols>
    <col min="1" max="1" width="19.57421875" style="521" customWidth="1"/>
    <col min="2" max="2" width="10.57421875" style="521" customWidth="1"/>
    <col min="3" max="3" width="10.140625" style="521" customWidth="1"/>
    <col min="4" max="4" width="12.140625" style="521" customWidth="1"/>
    <col min="5" max="5" width="9.28125" style="521" customWidth="1"/>
    <col min="6" max="6" width="11.7109375" style="521" customWidth="1"/>
    <col min="7" max="7" width="10.7109375" style="521" bestFit="1" customWidth="1"/>
    <col min="8" max="8" width="11.7109375" style="521" customWidth="1"/>
    <col min="9" max="9" width="10.28125" style="521" customWidth="1"/>
    <col min="10" max="11" width="9.140625" style="521" customWidth="1"/>
    <col min="12" max="12" width="11.8515625" style="521" customWidth="1"/>
    <col min="13" max="14" width="9.140625" style="521" customWidth="1"/>
    <col min="15" max="15" width="11.7109375" style="521" customWidth="1"/>
    <col min="16" max="16384" width="9.140625" style="521" customWidth="1"/>
  </cols>
  <sheetData>
    <row r="1" spans="8:9" ht="18.75" thickBot="1">
      <c r="H1" s="522" t="s">
        <v>0</v>
      </c>
      <c r="I1" s="523"/>
    </row>
    <row r="2" ht="4.5" customHeight="1" thickBot="1"/>
    <row r="3" spans="1:9" ht="22.5" customHeight="1" thickBot="1">
      <c r="A3" s="524" t="s">
        <v>160</v>
      </c>
      <c r="B3" s="525"/>
      <c r="C3" s="525"/>
      <c r="D3" s="525"/>
      <c r="E3" s="525"/>
      <c r="F3" s="525"/>
      <c r="G3" s="525"/>
      <c r="H3" s="525"/>
      <c r="I3" s="526"/>
    </row>
    <row r="4" spans="1:9" s="531" customFormat="1" ht="17.25" thickBot="1">
      <c r="A4" s="527" t="s">
        <v>161</v>
      </c>
      <c r="B4" s="528" t="s">
        <v>39</v>
      </c>
      <c r="C4" s="529"/>
      <c r="D4" s="529"/>
      <c r="E4" s="530"/>
      <c r="F4" s="529" t="s">
        <v>40</v>
      </c>
      <c r="G4" s="529"/>
      <c r="H4" s="529"/>
      <c r="I4" s="530"/>
    </row>
    <row r="5" spans="1:9" s="536" customFormat="1" ht="34.5" customHeight="1" thickBot="1">
      <c r="A5" s="532"/>
      <c r="B5" s="533" t="s">
        <v>41</v>
      </c>
      <c r="C5" s="534" t="s">
        <v>42</v>
      </c>
      <c r="D5" s="533" t="s">
        <v>43</v>
      </c>
      <c r="E5" s="535" t="s">
        <v>44</v>
      </c>
      <c r="F5" s="533" t="s">
        <v>45</v>
      </c>
      <c r="G5" s="534" t="s">
        <v>42</v>
      </c>
      <c r="H5" s="533" t="s">
        <v>46</v>
      </c>
      <c r="I5" s="535" t="s">
        <v>44</v>
      </c>
    </row>
    <row r="6" spans="1:9" s="543" customFormat="1" ht="18" customHeight="1" thickBot="1">
      <c r="A6" s="537" t="s">
        <v>4</v>
      </c>
      <c r="B6" s="538">
        <f>B7+B20+B33+B41+B50+B57</f>
        <v>467226</v>
      </c>
      <c r="C6" s="539">
        <f aca="true" t="shared" si="0" ref="C6:C49">(B6/$B$6)</f>
        <v>1</v>
      </c>
      <c r="D6" s="540">
        <f>D7+D20+D33+D41+D50+D57</f>
        <v>405175</v>
      </c>
      <c r="E6" s="541">
        <f>(B6/D6-1)</f>
        <v>0.1531461714074165</v>
      </c>
      <c r="F6" s="542">
        <f>F7+F20+F33+F41+F50+F57</f>
        <v>1404217</v>
      </c>
      <c r="G6" s="539">
        <f aca="true" t="shared" si="1" ref="G6:G49">(F6/$F$6)</f>
        <v>1</v>
      </c>
      <c r="H6" s="540">
        <f>H7+H20+H33+H41+H50+H57</f>
        <v>1285109</v>
      </c>
      <c r="I6" s="541">
        <f>(F6/H6-1)</f>
        <v>0.09268318874118853</v>
      </c>
    </row>
    <row r="7" spans="1:15" s="549" customFormat="1" ht="18" customHeight="1" thickTop="1">
      <c r="A7" s="544" t="s">
        <v>162</v>
      </c>
      <c r="B7" s="545">
        <f>SUM(B8:B19)</f>
        <v>175791</v>
      </c>
      <c r="C7" s="546">
        <f t="shared" si="0"/>
        <v>0.3762440446379268</v>
      </c>
      <c r="D7" s="547">
        <f>SUM(D8:D19)</f>
        <v>145321</v>
      </c>
      <c r="E7" s="548">
        <f>(B7/D7-1)</f>
        <v>0.20967375671788657</v>
      </c>
      <c r="F7" s="545">
        <f>SUM(F8:F19)</f>
        <v>527007</v>
      </c>
      <c r="G7" s="546">
        <f t="shared" si="1"/>
        <v>0.3753031048619978</v>
      </c>
      <c r="H7" s="547">
        <f>SUM(H8:H19)</f>
        <v>454641</v>
      </c>
      <c r="I7" s="548">
        <f>(F7/H7-1)</f>
        <v>0.15917174209981066</v>
      </c>
      <c r="L7" s="550"/>
      <c r="M7" s="550"/>
      <c r="N7" s="550"/>
      <c r="O7" s="550"/>
    </row>
    <row r="8" spans="1:10" ht="18" customHeight="1">
      <c r="A8" s="551" t="s">
        <v>163</v>
      </c>
      <c r="B8" s="552">
        <v>31118</v>
      </c>
      <c r="C8" s="553">
        <f t="shared" si="0"/>
        <v>0.06660160179442069</v>
      </c>
      <c r="D8" s="554">
        <v>29748</v>
      </c>
      <c r="E8" s="555">
        <f>IF(ISERROR(B8/D8-1),"         /0",IF(B8/D8&gt;5,"  *  ",(B8/D8-1)))</f>
        <v>0.046053516202769984</v>
      </c>
      <c r="F8" s="556">
        <v>92701</v>
      </c>
      <c r="G8" s="553">
        <f t="shared" si="1"/>
        <v>0.06601614992554569</v>
      </c>
      <c r="H8" s="554">
        <v>98266</v>
      </c>
      <c r="I8" s="555">
        <f>IF(ISERROR(F8/H8-1),"         /0",IF(F8/H8&gt;5,"  *  ",(F8/H8-1)))</f>
        <v>-0.05663199886023651</v>
      </c>
      <c r="J8" s="557"/>
    </row>
    <row r="9" spans="1:10" ht="18" customHeight="1">
      <c r="A9" s="551" t="s">
        <v>164</v>
      </c>
      <c r="B9" s="552">
        <v>19352</v>
      </c>
      <c r="C9" s="553">
        <f t="shared" si="0"/>
        <v>0.0414189278850064</v>
      </c>
      <c r="D9" s="554">
        <v>9604</v>
      </c>
      <c r="E9" s="555">
        <f aca="true" t="shared" si="2" ref="E9:E57">IF(ISERROR(B9/D9-1),"         /0",IF(B9/D9&gt;5,"  *  ",(B9/D9-1)))</f>
        <v>1.0149937526030821</v>
      </c>
      <c r="F9" s="556">
        <v>54373</v>
      </c>
      <c r="G9" s="553">
        <f t="shared" si="1"/>
        <v>0.038721223286714235</v>
      </c>
      <c r="H9" s="554">
        <v>32524</v>
      </c>
      <c r="I9" s="555">
        <f aca="true" t="shared" si="3" ref="I9:I19">IF(ISERROR(F9/H9-1),"         /0",IF(F9/H9&gt;5,"  *  ",(F9/H9-1)))</f>
        <v>0.6717808387652195</v>
      </c>
      <c r="J9" s="557"/>
    </row>
    <row r="10" spans="1:10" ht="18" customHeight="1">
      <c r="A10" s="551" t="s">
        <v>165</v>
      </c>
      <c r="B10" s="552">
        <v>17455</v>
      </c>
      <c r="C10" s="553">
        <f t="shared" si="0"/>
        <v>0.03735879424518327</v>
      </c>
      <c r="D10" s="554">
        <v>13210</v>
      </c>
      <c r="E10" s="555">
        <f t="shared" si="2"/>
        <v>0.3213474640423921</v>
      </c>
      <c r="F10" s="556">
        <v>53223</v>
      </c>
      <c r="G10" s="553">
        <f t="shared" si="1"/>
        <v>0.0379022615450461</v>
      </c>
      <c r="H10" s="554">
        <v>45943</v>
      </c>
      <c r="I10" s="555">
        <f t="shared" si="3"/>
        <v>0.1584572187275537</v>
      </c>
      <c r="J10" s="557"/>
    </row>
    <row r="11" spans="1:17" ht="18" customHeight="1">
      <c r="A11" s="551" t="s">
        <v>166</v>
      </c>
      <c r="B11" s="552">
        <v>16067</v>
      </c>
      <c r="C11" s="553">
        <f t="shared" si="0"/>
        <v>0.03438806915711026</v>
      </c>
      <c r="D11" s="554">
        <v>13742</v>
      </c>
      <c r="E11" s="555">
        <f t="shared" si="2"/>
        <v>0.16918934652888962</v>
      </c>
      <c r="F11" s="556">
        <v>48480</v>
      </c>
      <c r="G11" s="553">
        <f t="shared" si="1"/>
        <v>0.03452457846614875</v>
      </c>
      <c r="H11" s="554">
        <v>45269</v>
      </c>
      <c r="I11" s="555">
        <f t="shared" si="3"/>
        <v>0.07093154255671652</v>
      </c>
      <c r="J11" s="557"/>
      <c r="K11" s="558"/>
      <c r="L11" s="558"/>
      <c r="M11" s="558"/>
      <c r="N11" s="558"/>
      <c r="O11" s="558"/>
      <c r="P11" s="558"/>
      <c r="Q11" s="558"/>
    </row>
    <row r="12" spans="1:17" ht="18" customHeight="1">
      <c r="A12" s="551" t="s">
        <v>167</v>
      </c>
      <c r="B12" s="552">
        <v>11310</v>
      </c>
      <c r="C12" s="553">
        <f t="shared" si="0"/>
        <v>0.024206700825724597</v>
      </c>
      <c r="D12" s="554">
        <v>10789</v>
      </c>
      <c r="E12" s="555">
        <f t="shared" si="2"/>
        <v>0.04828992492353312</v>
      </c>
      <c r="F12" s="556">
        <v>34065</v>
      </c>
      <c r="G12" s="553">
        <f t="shared" si="1"/>
        <v>0.02425907106949994</v>
      </c>
      <c r="H12" s="554">
        <v>34377</v>
      </c>
      <c r="I12" s="555">
        <f t="shared" si="3"/>
        <v>-0.009075835587747605</v>
      </c>
      <c r="J12" s="557"/>
      <c r="K12" s="558"/>
      <c r="L12" s="558"/>
      <c r="M12" s="558"/>
      <c r="N12" s="558"/>
      <c r="O12" s="558"/>
      <c r="P12" s="558"/>
      <c r="Q12" s="558"/>
    </row>
    <row r="13" spans="1:17" ht="18" customHeight="1">
      <c r="A13" s="551" t="s">
        <v>168</v>
      </c>
      <c r="B13" s="552">
        <v>10372</v>
      </c>
      <c r="C13" s="553">
        <f t="shared" si="0"/>
        <v>0.022199107070240098</v>
      </c>
      <c r="D13" s="554">
        <v>9350</v>
      </c>
      <c r="E13" s="555">
        <f t="shared" si="2"/>
        <v>0.10930481283422466</v>
      </c>
      <c r="F13" s="556">
        <v>30798</v>
      </c>
      <c r="G13" s="553">
        <f t="shared" si="1"/>
        <v>0.021932507582517517</v>
      </c>
      <c r="H13" s="554">
        <v>29303</v>
      </c>
      <c r="I13" s="555">
        <f t="shared" si="3"/>
        <v>0.051018667030679365</v>
      </c>
      <c r="J13" s="557"/>
      <c r="K13" s="558"/>
      <c r="L13" s="558"/>
      <c r="M13" s="558"/>
      <c r="N13" s="558"/>
      <c r="O13" s="558"/>
      <c r="P13" s="558"/>
      <c r="Q13" s="558"/>
    </row>
    <row r="14" spans="1:10" ht="18" customHeight="1">
      <c r="A14" s="551" t="s">
        <v>169</v>
      </c>
      <c r="B14" s="552">
        <v>6937</v>
      </c>
      <c r="C14" s="553">
        <f t="shared" si="0"/>
        <v>0.014847204564814458</v>
      </c>
      <c r="D14" s="554">
        <v>6297</v>
      </c>
      <c r="E14" s="555">
        <f t="shared" si="2"/>
        <v>0.10163569953946316</v>
      </c>
      <c r="F14" s="556">
        <v>21710</v>
      </c>
      <c r="G14" s="553">
        <f t="shared" si="1"/>
        <v>0.015460573401404484</v>
      </c>
      <c r="H14" s="554">
        <v>10443</v>
      </c>
      <c r="I14" s="555">
        <f t="shared" si="3"/>
        <v>1.0789045293498036</v>
      </c>
      <c r="J14" s="557"/>
    </row>
    <row r="15" spans="1:10" ht="18" customHeight="1">
      <c r="A15" s="551" t="s">
        <v>170</v>
      </c>
      <c r="B15" s="552">
        <v>5779</v>
      </c>
      <c r="C15" s="553">
        <f t="shared" si="0"/>
        <v>0.012368746602286687</v>
      </c>
      <c r="D15" s="554">
        <v>5484</v>
      </c>
      <c r="E15" s="555">
        <f t="shared" si="2"/>
        <v>0.053792851932895625</v>
      </c>
      <c r="F15" s="556">
        <v>16801</v>
      </c>
      <c r="G15" s="553">
        <f t="shared" si="1"/>
        <v>0.01196467497544895</v>
      </c>
      <c r="H15" s="554">
        <v>17234</v>
      </c>
      <c r="I15" s="555">
        <f t="shared" si="3"/>
        <v>-0.02512475339445286</v>
      </c>
      <c r="J15" s="557"/>
    </row>
    <row r="16" spans="1:10" ht="18" customHeight="1">
      <c r="A16" s="551" t="s">
        <v>171</v>
      </c>
      <c r="B16" s="552">
        <v>5754</v>
      </c>
      <c r="C16" s="553">
        <f t="shared" si="0"/>
        <v>0.01231523930603177</v>
      </c>
      <c r="D16" s="554">
        <v>5567</v>
      </c>
      <c r="E16" s="555">
        <f t="shared" si="2"/>
        <v>0.03359080294593131</v>
      </c>
      <c r="F16" s="556">
        <v>19529</v>
      </c>
      <c r="G16" s="553">
        <f t="shared" si="1"/>
        <v>0.013907394654814748</v>
      </c>
      <c r="H16" s="554">
        <v>18569</v>
      </c>
      <c r="I16" s="555">
        <f t="shared" si="3"/>
        <v>0.051699068339706056</v>
      </c>
      <c r="J16" s="557"/>
    </row>
    <row r="17" spans="1:10" ht="18" customHeight="1">
      <c r="A17" s="551" t="s">
        <v>172</v>
      </c>
      <c r="B17" s="552">
        <v>5448</v>
      </c>
      <c r="C17" s="553">
        <f t="shared" si="0"/>
        <v>0.011660309999871582</v>
      </c>
      <c r="D17" s="554">
        <v>2990</v>
      </c>
      <c r="E17" s="555">
        <f t="shared" si="2"/>
        <v>0.8220735785953177</v>
      </c>
      <c r="F17" s="556">
        <v>16777</v>
      </c>
      <c r="G17" s="553">
        <f t="shared" si="1"/>
        <v>0.01194758359997066</v>
      </c>
      <c r="H17" s="554">
        <v>11713</v>
      </c>
      <c r="I17" s="555">
        <f t="shared" si="3"/>
        <v>0.43234013489285417</v>
      </c>
      <c r="J17" s="557"/>
    </row>
    <row r="18" spans="1:10" ht="18" customHeight="1">
      <c r="A18" s="551" t="s">
        <v>173</v>
      </c>
      <c r="B18" s="552">
        <v>4831</v>
      </c>
      <c r="C18" s="553">
        <f t="shared" si="0"/>
        <v>0.010339749928300224</v>
      </c>
      <c r="D18" s="554">
        <v>4444</v>
      </c>
      <c r="E18" s="555">
        <f t="shared" si="2"/>
        <v>0.08708370837083712</v>
      </c>
      <c r="F18" s="556">
        <v>14622</v>
      </c>
      <c r="G18" s="553">
        <f t="shared" si="1"/>
        <v>0.010412920510149073</v>
      </c>
      <c r="H18" s="554">
        <v>13418</v>
      </c>
      <c r="I18" s="555">
        <f t="shared" si="3"/>
        <v>0.08973021314651963</v>
      </c>
      <c r="J18" s="557"/>
    </row>
    <row r="19" spans="1:10" ht="18" customHeight="1" thickBot="1">
      <c r="A19" s="551" t="s">
        <v>148</v>
      </c>
      <c r="B19" s="552">
        <v>41368</v>
      </c>
      <c r="C19" s="553">
        <f t="shared" si="0"/>
        <v>0.08853959325893679</v>
      </c>
      <c r="D19" s="554">
        <v>34096</v>
      </c>
      <c r="E19" s="555">
        <f t="shared" si="2"/>
        <v>0.21328015016424207</v>
      </c>
      <c r="F19" s="556">
        <v>123928</v>
      </c>
      <c r="G19" s="553">
        <f t="shared" si="1"/>
        <v>0.08825416584473768</v>
      </c>
      <c r="H19" s="554">
        <v>97582</v>
      </c>
      <c r="I19" s="555">
        <f t="shared" si="3"/>
        <v>0.269988317517575</v>
      </c>
      <c r="J19" s="557"/>
    </row>
    <row r="20" spans="1:10" ht="18" customHeight="1">
      <c r="A20" s="559" t="s">
        <v>174</v>
      </c>
      <c r="B20" s="560">
        <f>SUM(B21:B32)</f>
        <v>128998</v>
      </c>
      <c r="C20" s="561">
        <f t="shared" si="0"/>
        <v>0.276093368091673</v>
      </c>
      <c r="D20" s="562">
        <f>SUM(D21:D32)</f>
        <v>110480</v>
      </c>
      <c r="E20" s="563">
        <f>(B20/D20-1)</f>
        <v>0.1676140477914554</v>
      </c>
      <c r="F20" s="560">
        <f>SUM(F21:F32)</f>
        <v>382980</v>
      </c>
      <c r="G20" s="564">
        <f t="shared" si="1"/>
        <v>0.272735624194836</v>
      </c>
      <c r="H20" s="565">
        <f>SUM(H21:H32)</f>
        <v>344437</v>
      </c>
      <c r="I20" s="563">
        <f>(F20/H20-1)</f>
        <v>0.11190145077329094</v>
      </c>
      <c r="J20" s="557"/>
    </row>
    <row r="21" spans="1:10" ht="18" customHeight="1">
      <c r="A21" s="566" t="s">
        <v>175</v>
      </c>
      <c r="B21" s="567">
        <v>19325</v>
      </c>
      <c r="C21" s="553">
        <f t="shared" si="0"/>
        <v>0.04136114000505109</v>
      </c>
      <c r="D21" s="568">
        <v>18690</v>
      </c>
      <c r="E21" s="555">
        <f t="shared" si="2"/>
        <v>0.033975387907972276</v>
      </c>
      <c r="F21" s="569">
        <v>64941</v>
      </c>
      <c r="G21" s="553">
        <f t="shared" si="1"/>
        <v>0.04624712562232191</v>
      </c>
      <c r="H21" s="568">
        <v>58785</v>
      </c>
      <c r="I21" s="555">
        <f aca="true" t="shared" si="4" ref="I21:I32">IF(ISERROR(F21/H21-1),"         /0",IF(F21/H21&gt;5,"  *  ",(F21/H21-1)))</f>
        <v>0.10472059198775208</v>
      </c>
      <c r="J21" s="557"/>
    </row>
    <row r="22" spans="1:10" ht="18" customHeight="1">
      <c r="A22" s="566" t="s">
        <v>176</v>
      </c>
      <c r="B22" s="567">
        <v>15651</v>
      </c>
      <c r="C22" s="553">
        <f t="shared" si="0"/>
        <v>0.03349770774742844</v>
      </c>
      <c r="D22" s="568">
        <v>18935</v>
      </c>
      <c r="E22" s="555">
        <f t="shared" si="2"/>
        <v>-0.17343543702138897</v>
      </c>
      <c r="F22" s="569">
        <v>44234</v>
      </c>
      <c r="G22" s="553">
        <f t="shared" si="1"/>
        <v>0.03150082928778102</v>
      </c>
      <c r="H22" s="568">
        <v>59805</v>
      </c>
      <c r="I22" s="555">
        <f t="shared" si="4"/>
        <v>-0.2603628459158933</v>
      </c>
      <c r="J22" s="557"/>
    </row>
    <row r="23" spans="1:10" ht="18" customHeight="1">
      <c r="A23" s="566" t="s">
        <v>177</v>
      </c>
      <c r="B23" s="567">
        <v>15401</v>
      </c>
      <c r="C23" s="553">
        <f t="shared" si="0"/>
        <v>0.03296263478487926</v>
      </c>
      <c r="D23" s="568">
        <v>11061</v>
      </c>
      <c r="E23" s="555">
        <f t="shared" si="2"/>
        <v>0.39236958683663326</v>
      </c>
      <c r="F23" s="569">
        <v>41493</v>
      </c>
      <c r="G23" s="553">
        <f t="shared" si="1"/>
        <v>0.02954885178003115</v>
      </c>
      <c r="H23" s="568">
        <v>34144</v>
      </c>
      <c r="I23" s="555">
        <f t="shared" si="4"/>
        <v>0.2152354732895969</v>
      </c>
      <c r="J23" s="557"/>
    </row>
    <row r="24" spans="1:10" ht="18" customHeight="1">
      <c r="A24" s="566" t="s">
        <v>178</v>
      </c>
      <c r="B24" s="567">
        <v>10602</v>
      </c>
      <c r="C24" s="553">
        <f t="shared" si="0"/>
        <v>0.022691374195785336</v>
      </c>
      <c r="D24" s="568">
        <v>7999</v>
      </c>
      <c r="E24" s="555">
        <f t="shared" si="2"/>
        <v>0.3254156769596199</v>
      </c>
      <c r="F24" s="569">
        <v>30900</v>
      </c>
      <c r="G24" s="553">
        <f t="shared" si="1"/>
        <v>0.022005145928300256</v>
      </c>
      <c r="H24" s="568">
        <v>23213</v>
      </c>
      <c r="I24" s="555">
        <f t="shared" si="4"/>
        <v>0.33115064834360064</v>
      </c>
      <c r="J24" s="557"/>
    </row>
    <row r="25" spans="1:10" ht="18" customHeight="1">
      <c r="A25" s="566" t="s">
        <v>179</v>
      </c>
      <c r="B25" s="567">
        <v>9640</v>
      </c>
      <c r="C25" s="553">
        <f t="shared" si="0"/>
        <v>0.02063241343589612</v>
      </c>
      <c r="D25" s="568">
        <v>5652</v>
      </c>
      <c r="E25" s="555">
        <f t="shared" si="2"/>
        <v>0.705590941259731</v>
      </c>
      <c r="F25" s="569">
        <v>27075</v>
      </c>
      <c r="G25" s="553">
        <f t="shared" si="1"/>
        <v>0.019281207961447555</v>
      </c>
      <c r="H25" s="568">
        <v>16185</v>
      </c>
      <c r="I25" s="555">
        <f t="shared" si="4"/>
        <v>0.6728452270620946</v>
      </c>
      <c r="J25" s="557"/>
    </row>
    <row r="26" spans="1:10" ht="18" customHeight="1">
      <c r="A26" s="566" t="s">
        <v>180</v>
      </c>
      <c r="B26" s="567">
        <v>5612</v>
      </c>
      <c r="C26" s="553">
        <f t="shared" si="0"/>
        <v>0.01201131786330384</v>
      </c>
      <c r="D26" s="568">
        <v>6295</v>
      </c>
      <c r="E26" s="555">
        <f t="shared" si="2"/>
        <v>-0.10849880857823668</v>
      </c>
      <c r="F26" s="569">
        <v>18229</v>
      </c>
      <c r="G26" s="553">
        <f t="shared" si="1"/>
        <v>0.012981611816407293</v>
      </c>
      <c r="H26" s="568">
        <v>19799</v>
      </c>
      <c r="I26" s="555">
        <f t="shared" si="4"/>
        <v>-0.0792969341885954</v>
      </c>
      <c r="J26" s="557"/>
    </row>
    <row r="27" spans="1:10" ht="18" customHeight="1">
      <c r="A27" s="566" t="s">
        <v>181</v>
      </c>
      <c r="B27" s="567">
        <v>4435</v>
      </c>
      <c r="C27" s="553">
        <f t="shared" si="0"/>
        <v>0.009492194355622333</v>
      </c>
      <c r="D27" s="568">
        <v>3733</v>
      </c>
      <c r="E27" s="555">
        <f t="shared" si="2"/>
        <v>0.18805250468791845</v>
      </c>
      <c r="F27" s="569">
        <v>11952</v>
      </c>
      <c r="G27" s="553">
        <f t="shared" si="1"/>
        <v>0.008511504988189148</v>
      </c>
      <c r="H27" s="568">
        <v>10719</v>
      </c>
      <c r="I27" s="555">
        <f t="shared" si="4"/>
        <v>0.11502938706968924</v>
      </c>
      <c r="J27" s="557"/>
    </row>
    <row r="28" spans="1:10" ht="18" customHeight="1">
      <c r="A28" s="566" t="s">
        <v>182</v>
      </c>
      <c r="B28" s="567">
        <v>3778</v>
      </c>
      <c r="C28" s="553">
        <f t="shared" si="0"/>
        <v>0.008086022610043106</v>
      </c>
      <c r="D28" s="568">
        <v>3088</v>
      </c>
      <c r="E28" s="555">
        <f t="shared" si="2"/>
        <v>0.22344559585492219</v>
      </c>
      <c r="F28" s="569">
        <v>9598</v>
      </c>
      <c r="G28" s="553">
        <f t="shared" si="1"/>
        <v>0.006835125910026727</v>
      </c>
      <c r="H28" s="568">
        <v>9197</v>
      </c>
      <c r="I28" s="555">
        <f t="shared" si="4"/>
        <v>0.043601174295966105</v>
      </c>
      <c r="J28" s="557"/>
    </row>
    <row r="29" spans="1:10" ht="18" customHeight="1">
      <c r="A29" s="566" t="s">
        <v>183</v>
      </c>
      <c r="B29" s="567">
        <v>3376</v>
      </c>
      <c r="C29" s="553">
        <f t="shared" si="0"/>
        <v>0.007225625286264035</v>
      </c>
      <c r="D29" s="568">
        <v>2007</v>
      </c>
      <c r="E29" s="555">
        <f t="shared" si="2"/>
        <v>0.682112605879422</v>
      </c>
      <c r="F29" s="569">
        <v>11553</v>
      </c>
      <c r="G29" s="553">
        <f t="shared" si="1"/>
        <v>0.008227360870862552</v>
      </c>
      <c r="H29" s="568">
        <v>7806</v>
      </c>
      <c r="I29" s="555">
        <f t="shared" si="4"/>
        <v>0.4800153727901615</v>
      </c>
      <c r="J29" s="557"/>
    </row>
    <row r="30" spans="1:10" ht="18" customHeight="1">
      <c r="A30" s="566" t="s">
        <v>184</v>
      </c>
      <c r="B30" s="567">
        <v>2697</v>
      </c>
      <c r="C30" s="553">
        <f t="shared" si="0"/>
        <v>0.005772367119980481</v>
      </c>
      <c r="D30" s="568">
        <v>3332</v>
      </c>
      <c r="E30" s="555">
        <f t="shared" si="2"/>
        <v>-0.19057623049219685</v>
      </c>
      <c r="F30" s="569">
        <v>7322</v>
      </c>
      <c r="G30" s="553">
        <f t="shared" si="1"/>
        <v>0.005214293802168753</v>
      </c>
      <c r="H30" s="568">
        <v>9593</v>
      </c>
      <c r="I30" s="555">
        <f t="shared" si="4"/>
        <v>-0.23673511935786506</v>
      </c>
      <c r="J30" s="557"/>
    </row>
    <row r="31" spans="1:10" ht="18" customHeight="1">
      <c r="A31" s="566" t="s">
        <v>185</v>
      </c>
      <c r="B31" s="567">
        <v>1439</v>
      </c>
      <c r="C31" s="553">
        <f t="shared" si="0"/>
        <v>0.003079879972433041</v>
      </c>
      <c r="D31" s="568">
        <v>437</v>
      </c>
      <c r="E31" s="555">
        <f t="shared" si="2"/>
        <v>2.2929061784897025</v>
      </c>
      <c r="F31" s="569">
        <v>4867</v>
      </c>
      <c r="G31" s="553">
        <f t="shared" si="1"/>
        <v>0.0034659885188685225</v>
      </c>
      <c r="H31" s="568">
        <v>1253</v>
      </c>
      <c r="I31" s="555">
        <f t="shared" si="4"/>
        <v>2.8842777334397445</v>
      </c>
      <c r="J31" s="557"/>
    </row>
    <row r="32" spans="1:10" ht="18" customHeight="1" thickBot="1">
      <c r="A32" s="566" t="s">
        <v>148</v>
      </c>
      <c r="B32" s="567">
        <v>37042</v>
      </c>
      <c r="C32" s="553">
        <f t="shared" si="0"/>
        <v>0.07928069071498589</v>
      </c>
      <c r="D32" s="568">
        <v>29251</v>
      </c>
      <c r="E32" s="555">
        <f t="shared" si="2"/>
        <v>0.2663498683805683</v>
      </c>
      <c r="F32" s="569">
        <v>110816</v>
      </c>
      <c r="G32" s="553">
        <f t="shared" si="1"/>
        <v>0.07891657770843111</v>
      </c>
      <c r="H32" s="568">
        <v>93938</v>
      </c>
      <c r="I32" s="555">
        <f t="shared" si="4"/>
        <v>0.1796716983542337</v>
      </c>
      <c r="J32" s="557"/>
    </row>
    <row r="33" spans="1:10" ht="18" customHeight="1">
      <c r="A33" s="559" t="s">
        <v>186</v>
      </c>
      <c r="B33" s="560">
        <f>SUM(B34:B40)</f>
        <v>57561</v>
      </c>
      <c r="C33" s="564">
        <f t="shared" si="0"/>
        <v>0.12319733918917183</v>
      </c>
      <c r="D33" s="570">
        <f>SUM(D34:D40)</f>
        <v>58327</v>
      </c>
      <c r="E33" s="563">
        <f>(B33/D33-1)</f>
        <v>-0.013132854424194651</v>
      </c>
      <c r="F33" s="565">
        <f>SUM(F34:F40)</f>
        <v>183642</v>
      </c>
      <c r="G33" s="564">
        <f t="shared" si="1"/>
        <v>0.13077893231601667</v>
      </c>
      <c r="H33" s="570">
        <f>SUM(H34:H40)</f>
        <v>189352</v>
      </c>
      <c r="I33" s="563">
        <f>(F33/H33-1)</f>
        <v>-0.0301554776289662</v>
      </c>
      <c r="J33" s="557"/>
    </row>
    <row r="34" spans="1:10" ht="18" customHeight="1">
      <c r="A34" s="551" t="s">
        <v>187</v>
      </c>
      <c r="B34" s="552">
        <v>24243</v>
      </c>
      <c r="C34" s="553">
        <f t="shared" si="0"/>
        <v>0.05188709532431843</v>
      </c>
      <c r="D34" s="554">
        <v>25682</v>
      </c>
      <c r="E34" s="555">
        <f t="shared" si="2"/>
        <v>-0.05603146172416473</v>
      </c>
      <c r="F34" s="556">
        <v>74630</v>
      </c>
      <c r="G34" s="553">
        <f t="shared" si="1"/>
        <v>0.053147056331037154</v>
      </c>
      <c r="H34" s="554">
        <v>84882</v>
      </c>
      <c r="I34" s="555">
        <f aca="true" t="shared" si="5" ref="I34:I40">IF(ISERROR(F34/H34-1),"         /0",IF(F34/H34&gt;5,"  *  ",(F34/H34-1)))</f>
        <v>-0.12077943498032562</v>
      </c>
      <c r="J34" s="557"/>
    </row>
    <row r="35" spans="1:10" ht="18" customHeight="1">
      <c r="A35" s="551" t="s">
        <v>188</v>
      </c>
      <c r="B35" s="552">
        <v>13151</v>
      </c>
      <c r="C35" s="553">
        <f t="shared" si="0"/>
        <v>0.028146978121936707</v>
      </c>
      <c r="D35" s="554">
        <v>12440</v>
      </c>
      <c r="E35" s="555">
        <f t="shared" si="2"/>
        <v>0.057154340836012896</v>
      </c>
      <c r="F35" s="556">
        <v>40688</v>
      </c>
      <c r="G35" s="553">
        <f t="shared" si="1"/>
        <v>0.028975578560863455</v>
      </c>
      <c r="H35" s="554">
        <v>39627</v>
      </c>
      <c r="I35" s="555">
        <f t="shared" si="5"/>
        <v>0.026774673833497298</v>
      </c>
      <c r="J35" s="557"/>
    </row>
    <row r="36" spans="1:10" ht="18" customHeight="1">
      <c r="A36" s="551" t="s">
        <v>189</v>
      </c>
      <c r="B36" s="552">
        <v>7192</v>
      </c>
      <c r="C36" s="553">
        <f t="shared" si="0"/>
        <v>0.015392978986614615</v>
      </c>
      <c r="D36" s="554">
        <v>6599</v>
      </c>
      <c r="E36" s="555">
        <f t="shared" si="2"/>
        <v>0.08986210031823005</v>
      </c>
      <c r="F36" s="556">
        <v>23507</v>
      </c>
      <c r="G36" s="553">
        <f t="shared" si="1"/>
        <v>0.016740290140341556</v>
      </c>
      <c r="H36" s="554">
        <v>20703</v>
      </c>
      <c r="I36" s="555">
        <f t="shared" si="5"/>
        <v>0.13543930831280493</v>
      </c>
      <c r="J36" s="557"/>
    </row>
    <row r="37" spans="1:10" ht="18" customHeight="1">
      <c r="A37" s="551" t="s">
        <v>190</v>
      </c>
      <c r="B37" s="552">
        <v>2271</v>
      </c>
      <c r="C37" s="553">
        <f t="shared" si="0"/>
        <v>0.004860602791796689</v>
      </c>
      <c r="D37" s="554">
        <v>2003</v>
      </c>
      <c r="E37" s="555">
        <f t="shared" si="2"/>
        <v>0.1337993010484273</v>
      </c>
      <c r="F37" s="556">
        <v>6644</v>
      </c>
      <c r="G37" s="553">
        <f t="shared" si="1"/>
        <v>0.00473146244490702</v>
      </c>
      <c r="H37" s="554">
        <v>6078</v>
      </c>
      <c r="I37" s="555">
        <f t="shared" si="5"/>
        <v>0.09312273774267843</v>
      </c>
      <c r="J37" s="557"/>
    </row>
    <row r="38" spans="1:10" ht="18" customHeight="1">
      <c r="A38" s="551" t="s">
        <v>191</v>
      </c>
      <c r="B38" s="552">
        <v>1952</v>
      </c>
      <c r="C38" s="553">
        <f t="shared" si="0"/>
        <v>0.004177849691583945</v>
      </c>
      <c r="D38" s="554">
        <v>1952</v>
      </c>
      <c r="E38" s="555">
        <f t="shared" si="2"/>
        <v>0</v>
      </c>
      <c r="F38" s="556">
        <v>6419</v>
      </c>
      <c r="G38" s="553">
        <f t="shared" si="1"/>
        <v>0.004571230799798037</v>
      </c>
      <c r="H38" s="554">
        <v>6097</v>
      </c>
      <c r="I38" s="555">
        <f t="shared" si="5"/>
        <v>0.05281285878300812</v>
      </c>
      <c r="J38" s="557"/>
    </row>
    <row r="39" spans="1:10" ht="18" customHeight="1">
      <c r="A39" s="551" t="s">
        <v>192</v>
      </c>
      <c r="B39" s="552">
        <v>781</v>
      </c>
      <c r="C39" s="553">
        <f t="shared" si="0"/>
        <v>0.0016715679350036172</v>
      </c>
      <c r="D39" s="554">
        <v>879</v>
      </c>
      <c r="E39" s="555">
        <f t="shared" si="2"/>
        <v>-0.111490329920364</v>
      </c>
      <c r="F39" s="556">
        <v>2374</v>
      </c>
      <c r="G39" s="553">
        <f t="shared" si="1"/>
        <v>0.001690621891060997</v>
      </c>
      <c r="H39" s="554">
        <v>2384</v>
      </c>
      <c r="I39" s="555">
        <f t="shared" si="5"/>
        <v>-0.004194630872483174</v>
      </c>
      <c r="J39" s="557"/>
    </row>
    <row r="40" spans="1:10" ht="18" customHeight="1" thickBot="1">
      <c r="A40" s="551" t="s">
        <v>148</v>
      </c>
      <c r="B40" s="552">
        <v>7971</v>
      </c>
      <c r="C40" s="553">
        <f t="shared" si="0"/>
        <v>0.017060266337917837</v>
      </c>
      <c r="D40" s="554">
        <v>8772</v>
      </c>
      <c r="E40" s="555">
        <f t="shared" si="2"/>
        <v>-0.091313269493844</v>
      </c>
      <c r="F40" s="556">
        <v>29380</v>
      </c>
      <c r="G40" s="553">
        <f t="shared" si="1"/>
        <v>0.020922692148008463</v>
      </c>
      <c r="H40" s="554">
        <v>29581</v>
      </c>
      <c r="I40" s="555">
        <f t="shared" si="5"/>
        <v>-0.006794902133125946</v>
      </c>
      <c r="J40" s="557"/>
    </row>
    <row r="41" spans="1:10" ht="18" customHeight="1">
      <c r="A41" s="559" t="s">
        <v>193</v>
      </c>
      <c r="B41" s="560">
        <f>SUM(B42:B49)</f>
        <v>94801</v>
      </c>
      <c r="C41" s="564">
        <f t="shared" si="0"/>
        <v>0.20290180769049668</v>
      </c>
      <c r="D41" s="570">
        <f>SUM(D42:D49)</f>
        <v>81869</v>
      </c>
      <c r="E41" s="563">
        <f>(B41/D41-1)</f>
        <v>0.157959667273327</v>
      </c>
      <c r="F41" s="565">
        <f>SUM(F42:F49)</f>
        <v>276272</v>
      </c>
      <c r="G41" s="564">
        <f t="shared" si="1"/>
        <v>0.19674452025577244</v>
      </c>
      <c r="H41" s="570">
        <f>SUM(H42:H49)</f>
        <v>265060</v>
      </c>
      <c r="I41" s="563">
        <f>(F41/H41-1)</f>
        <v>0.04229985663623337</v>
      </c>
      <c r="J41" s="557"/>
    </row>
    <row r="42" spans="1:10" ht="18" customHeight="1">
      <c r="A42" s="551" t="s">
        <v>194</v>
      </c>
      <c r="B42" s="552">
        <v>24772</v>
      </c>
      <c r="C42" s="553">
        <f t="shared" si="0"/>
        <v>0.05301930971307248</v>
      </c>
      <c r="D42" s="554">
        <v>20189</v>
      </c>
      <c r="E42" s="555">
        <f t="shared" si="2"/>
        <v>0.22700480459656247</v>
      </c>
      <c r="F42" s="556">
        <v>68388</v>
      </c>
      <c r="G42" s="553">
        <f t="shared" si="1"/>
        <v>0.04870187442539152</v>
      </c>
      <c r="H42" s="554">
        <v>65093</v>
      </c>
      <c r="I42" s="555">
        <f aca="true" t="shared" si="6" ref="I42:I49">IF(ISERROR(F42/H42-1),"         /0",IF(F42/H42&gt;5,"  *  ",(F42/H42-1)))</f>
        <v>0.050619882322215926</v>
      </c>
      <c r="J42" s="557"/>
    </row>
    <row r="43" spans="1:10" ht="18" customHeight="1">
      <c r="A43" s="551" t="s">
        <v>195</v>
      </c>
      <c r="B43" s="552">
        <v>13263</v>
      </c>
      <c r="C43" s="553">
        <f t="shared" si="0"/>
        <v>0.028386690809158736</v>
      </c>
      <c r="D43" s="554">
        <v>12750</v>
      </c>
      <c r="E43" s="555">
        <f t="shared" si="2"/>
        <v>0.04023529411764715</v>
      </c>
      <c r="F43" s="556">
        <v>37355</v>
      </c>
      <c r="G43" s="553">
        <f t="shared" si="1"/>
        <v>0.02660201379131573</v>
      </c>
      <c r="H43" s="554">
        <v>38728</v>
      </c>
      <c r="I43" s="555">
        <f t="shared" si="6"/>
        <v>-0.035452385870687886</v>
      </c>
      <c r="J43" s="557"/>
    </row>
    <row r="44" spans="1:10" ht="18" customHeight="1">
      <c r="A44" s="551" t="s">
        <v>196</v>
      </c>
      <c r="B44" s="552">
        <v>12832</v>
      </c>
      <c r="C44" s="553">
        <f t="shared" si="0"/>
        <v>0.02746422502172396</v>
      </c>
      <c r="D44" s="554">
        <v>11550</v>
      </c>
      <c r="E44" s="555">
        <f t="shared" si="2"/>
        <v>0.11099567099567098</v>
      </c>
      <c r="F44" s="556">
        <v>38221</v>
      </c>
      <c r="G44" s="553">
        <f t="shared" si="1"/>
        <v>0.02721872758982408</v>
      </c>
      <c r="H44" s="554">
        <v>37032</v>
      </c>
      <c r="I44" s="555">
        <f t="shared" si="6"/>
        <v>0.03210736660185787</v>
      </c>
      <c r="J44" s="557"/>
    </row>
    <row r="45" spans="1:10" ht="18" customHeight="1">
      <c r="A45" s="551" t="s">
        <v>197</v>
      </c>
      <c r="B45" s="552">
        <v>8479</v>
      </c>
      <c r="C45" s="553">
        <f t="shared" si="0"/>
        <v>0.018147534597817757</v>
      </c>
      <c r="D45" s="554">
        <v>8500</v>
      </c>
      <c r="E45" s="555">
        <f t="shared" si="2"/>
        <v>-0.0024705882352941133</v>
      </c>
      <c r="F45" s="556">
        <v>23457</v>
      </c>
      <c r="G45" s="553">
        <f t="shared" si="1"/>
        <v>0.016704683108095118</v>
      </c>
      <c r="H45" s="554">
        <v>28025</v>
      </c>
      <c r="I45" s="555">
        <f t="shared" si="6"/>
        <v>-0.16299732381801968</v>
      </c>
      <c r="J45" s="557"/>
    </row>
    <row r="46" spans="1:10" ht="18" customHeight="1">
      <c r="A46" s="551" t="s">
        <v>198</v>
      </c>
      <c r="B46" s="552">
        <v>4100</v>
      </c>
      <c r="C46" s="553">
        <f t="shared" si="0"/>
        <v>0.00877519658580644</v>
      </c>
      <c r="D46" s="554">
        <v>4006</v>
      </c>
      <c r="E46" s="555">
        <f t="shared" si="2"/>
        <v>0.023464802795806206</v>
      </c>
      <c r="F46" s="556">
        <v>12734</v>
      </c>
      <c r="G46" s="553">
        <f t="shared" si="1"/>
        <v>0.009068398972523477</v>
      </c>
      <c r="H46" s="554">
        <v>13653</v>
      </c>
      <c r="I46" s="555">
        <f t="shared" si="6"/>
        <v>-0.06731121365267712</v>
      </c>
      <c r="J46" s="557"/>
    </row>
    <row r="47" spans="1:10" ht="18" customHeight="1">
      <c r="A47" s="551" t="s">
        <v>199</v>
      </c>
      <c r="B47" s="552">
        <v>4042</v>
      </c>
      <c r="C47" s="553">
        <f t="shared" si="0"/>
        <v>0.008651059658495032</v>
      </c>
      <c r="D47" s="554">
        <v>2863</v>
      </c>
      <c r="E47" s="555">
        <f t="shared" si="2"/>
        <v>0.41180579811386653</v>
      </c>
      <c r="F47" s="556">
        <v>13286</v>
      </c>
      <c r="G47" s="553">
        <f t="shared" si="1"/>
        <v>0.009461500608524182</v>
      </c>
      <c r="H47" s="554">
        <v>9485</v>
      </c>
      <c r="I47" s="555">
        <f t="shared" si="6"/>
        <v>0.4007380073800737</v>
      </c>
      <c r="J47" s="557"/>
    </row>
    <row r="48" spans="1:10" ht="18" customHeight="1">
      <c r="A48" s="551" t="s">
        <v>200</v>
      </c>
      <c r="B48" s="552">
        <v>1834</v>
      </c>
      <c r="C48" s="553">
        <f t="shared" si="0"/>
        <v>0.003925295253260735</v>
      </c>
      <c r="D48" s="554">
        <v>1555</v>
      </c>
      <c r="E48" s="555">
        <f t="shared" si="2"/>
        <v>0.1794212218649518</v>
      </c>
      <c r="F48" s="556">
        <v>5678</v>
      </c>
      <c r="G48" s="553">
        <f t="shared" si="1"/>
        <v>0.004043534581905788</v>
      </c>
      <c r="H48" s="554">
        <v>5581</v>
      </c>
      <c r="I48" s="555">
        <f t="shared" si="6"/>
        <v>0.017380397778175904</v>
      </c>
      <c r="J48" s="557"/>
    </row>
    <row r="49" spans="1:10" ht="18" customHeight="1" thickBot="1">
      <c r="A49" s="551" t="s">
        <v>148</v>
      </c>
      <c r="B49" s="552">
        <v>25479</v>
      </c>
      <c r="C49" s="553">
        <f t="shared" si="0"/>
        <v>0.05453249605116153</v>
      </c>
      <c r="D49" s="554">
        <v>20456</v>
      </c>
      <c r="E49" s="555">
        <f t="shared" si="2"/>
        <v>0.2455514274540478</v>
      </c>
      <c r="F49" s="556">
        <v>77153</v>
      </c>
      <c r="G49" s="553">
        <f t="shared" si="1"/>
        <v>0.054943787178192545</v>
      </c>
      <c r="H49" s="554">
        <v>67463</v>
      </c>
      <c r="I49" s="555">
        <f t="shared" si="6"/>
        <v>0.1436342884247661</v>
      </c>
      <c r="J49" s="557"/>
    </row>
    <row r="50" spans="1:10" ht="18" customHeight="1">
      <c r="A50" s="559" t="s">
        <v>201</v>
      </c>
      <c r="B50" s="560">
        <f>SUM(B51:B56)</f>
        <v>8601</v>
      </c>
      <c r="C50" s="564">
        <f aca="true" t="shared" si="7" ref="C50:C57">(B50/$B$6)</f>
        <v>0.018408650203541755</v>
      </c>
      <c r="D50" s="570">
        <f>SUM(D51:D56)</f>
        <v>8339</v>
      </c>
      <c r="E50" s="563">
        <f>(B50/D50-1)</f>
        <v>0.03141863532797706</v>
      </c>
      <c r="F50" s="565">
        <f>SUM(F51:F56)</f>
        <v>28936</v>
      </c>
      <c r="G50" s="564">
        <f aca="true" t="shared" si="8" ref="G50:G57">(F50/$F$6)</f>
        <v>0.02060650170166007</v>
      </c>
      <c r="H50" s="570">
        <f>SUM(H51:H56)</f>
        <v>28469</v>
      </c>
      <c r="I50" s="563">
        <f>(F50/H50-1)</f>
        <v>0.016403807650426705</v>
      </c>
      <c r="J50" s="557"/>
    </row>
    <row r="51" spans="1:10" ht="18" customHeight="1">
      <c r="A51" s="551" t="s">
        <v>202</v>
      </c>
      <c r="B51" s="552">
        <v>1691</v>
      </c>
      <c r="C51" s="553">
        <f t="shared" si="7"/>
        <v>0.0036192335186826076</v>
      </c>
      <c r="D51" s="554">
        <v>1765</v>
      </c>
      <c r="E51" s="555">
        <f t="shared" si="2"/>
        <v>-0.04192634560906516</v>
      </c>
      <c r="F51" s="556">
        <v>5370</v>
      </c>
      <c r="G51" s="553">
        <f t="shared" si="8"/>
        <v>0.0038241952632677143</v>
      </c>
      <c r="H51" s="554">
        <v>5288</v>
      </c>
      <c r="I51" s="555">
        <f aca="true" t="shared" si="9" ref="I51:I57">IF(ISERROR(F51/H51-1),"         /0",IF(F51/H51&gt;5,"  *  ",(F51/H51-1)))</f>
        <v>0.01550680786686831</v>
      </c>
      <c r="J51" s="557"/>
    </row>
    <row r="52" spans="1:10" ht="18" customHeight="1">
      <c r="A52" s="551" t="s">
        <v>203</v>
      </c>
      <c r="B52" s="552">
        <v>1575</v>
      </c>
      <c r="C52" s="553">
        <f t="shared" si="7"/>
        <v>0.0033709596640597913</v>
      </c>
      <c r="D52" s="554">
        <v>1499</v>
      </c>
      <c r="E52" s="555">
        <f t="shared" si="2"/>
        <v>0.05070046697798536</v>
      </c>
      <c r="F52" s="556">
        <v>6330</v>
      </c>
      <c r="G52" s="553">
        <f t="shared" si="8"/>
        <v>0.004507850282399373</v>
      </c>
      <c r="H52" s="554">
        <v>5791</v>
      </c>
      <c r="I52" s="555">
        <f t="shared" si="9"/>
        <v>0.09307546192367466</v>
      </c>
      <c r="J52" s="557"/>
    </row>
    <row r="53" spans="1:10" ht="18" customHeight="1">
      <c r="A53" s="551" t="s">
        <v>204</v>
      </c>
      <c r="B53" s="552">
        <v>1401</v>
      </c>
      <c r="C53" s="553">
        <f t="shared" si="7"/>
        <v>0.002998548882125567</v>
      </c>
      <c r="D53" s="554">
        <v>1573</v>
      </c>
      <c r="E53" s="555">
        <f t="shared" si="2"/>
        <v>-0.10934520025429117</v>
      </c>
      <c r="F53" s="556">
        <v>4257</v>
      </c>
      <c r="G53" s="553">
        <f t="shared" si="8"/>
        <v>0.003031582725461948</v>
      </c>
      <c r="H53" s="554">
        <v>4331</v>
      </c>
      <c r="I53" s="555">
        <f t="shared" si="9"/>
        <v>-0.017086123297159972</v>
      </c>
      <c r="J53" s="557"/>
    </row>
    <row r="54" spans="1:10" ht="18" customHeight="1">
      <c r="A54" s="551" t="s">
        <v>205</v>
      </c>
      <c r="B54" s="552">
        <v>617</v>
      </c>
      <c r="C54" s="553">
        <f t="shared" si="7"/>
        <v>0.0013205600715713594</v>
      </c>
      <c r="D54" s="554">
        <v>382</v>
      </c>
      <c r="E54" s="555">
        <f t="shared" si="2"/>
        <v>0.6151832460732984</v>
      </c>
      <c r="F54" s="556">
        <v>1741</v>
      </c>
      <c r="G54" s="553">
        <f t="shared" si="8"/>
        <v>0.0012398368628210596</v>
      </c>
      <c r="H54" s="554">
        <v>1714</v>
      </c>
      <c r="I54" s="555">
        <f t="shared" si="9"/>
        <v>0.01575262543757283</v>
      </c>
      <c r="J54" s="557"/>
    </row>
    <row r="55" spans="1:10" ht="18" customHeight="1">
      <c r="A55" s="551" t="s">
        <v>206</v>
      </c>
      <c r="B55" s="552">
        <v>354</v>
      </c>
      <c r="C55" s="553">
        <f>(B55/$B$6)</f>
        <v>0.0007576633149696293</v>
      </c>
      <c r="D55" s="554">
        <v>311</v>
      </c>
      <c r="E55" s="555">
        <f t="shared" si="2"/>
        <v>0.13826366559485526</v>
      </c>
      <c r="F55" s="556">
        <v>1414</v>
      </c>
      <c r="G55" s="553">
        <f>(F55/$F$6)</f>
        <v>0.0010069668719293386</v>
      </c>
      <c r="H55" s="554">
        <v>1373</v>
      </c>
      <c r="I55" s="555">
        <f t="shared" si="9"/>
        <v>0.029861616897305154</v>
      </c>
      <c r="J55" s="557"/>
    </row>
    <row r="56" spans="1:10" ht="18" customHeight="1" thickBot="1">
      <c r="A56" s="551" t="s">
        <v>148</v>
      </c>
      <c r="B56" s="552">
        <v>2963</v>
      </c>
      <c r="C56" s="553">
        <f t="shared" si="7"/>
        <v>0.006341684752132801</v>
      </c>
      <c r="D56" s="554">
        <v>2809</v>
      </c>
      <c r="E56" s="555">
        <f t="shared" si="2"/>
        <v>0.054823780704877256</v>
      </c>
      <c r="F56" s="556">
        <v>9824</v>
      </c>
      <c r="G56" s="553">
        <f t="shared" si="8"/>
        <v>0.006996069695780638</v>
      </c>
      <c r="H56" s="554">
        <v>9972</v>
      </c>
      <c r="I56" s="555">
        <f t="shared" si="9"/>
        <v>-0.014841556357801822</v>
      </c>
      <c r="J56" s="557"/>
    </row>
    <row r="57" spans="1:10" ht="18" customHeight="1" thickBot="1">
      <c r="A57" s="571" t="s">
        <v>207</v>
      </c>
      <c r="B57" s="572">
        <v>1474</v>
      </c>
      <c r="C57" s="573">
        <f t="shared" si="7"/>
        <v>0.0031547901871899252</v>
      </c>
      <c r="D57" s="574">
        <v>839</v>
      </c>
      <c r="E57" s="575">
        <f t="shared" si="2"/>
        <v>0.7568533969010727</v>
      </c>
      <c r="F57" s="572">
        <v>5380</v>
      </c>
      <c r="G57" s="573">
        <f t="shared" si="8"/>
        <v>0.0038313166697170023</v>
      </c>
      <c r="H57" s="574">
        <v>3150</v>
      </c>
      <c r="I57" s="575">
        <f t="shared" si="9"/>
        <v>0.7079365079365079</v>
      </c>
      <c r="J57" s="557"/>
    </row>
    <row r="58" ht="14.25">
      <c r="A58" s="274" t="s">
        <v>208</v>
      </c>
    </row>
    <row r="59" ht="14.25">
      <c r="A59" s="274"/>
    </row>
  </sheetData>
  <sheetProtection/>
  <mergeCells count="5">
    <mergeCell ref="H1:I1"/>
    <mergeCell ref="B4:E4"/>
    <mergeCell ref="F4:I4"/>
    <mergeCell ref="A4:A5"/>
    <mergeCell ref="A3:I3"/>
  </mergeCells>
  <conditionalFormatting sqref="I58:I65536 E58:E65536 E3:E5 I3:I5 G1:G65536 C1:C65536">
    <cfRule type="cellIs" priority="1" dxfId="0" operator="lessThan" stopIfTrue="1">
      <formula>0</formula>
    </cfRule>
  </conditionalFormatting>
  <conditionalFormatting sqref="E57 E41 I41 E50 I50 I57 E6:E7 I6:I7 E20 I20 I33 E3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conditionalFormatting sqref="E42:E49 I42:I49 E51:E56 I51:I56 E8:E19 I8:I19 E21:E32 I21:I32 I34:I40 E34:E40">
    <cfRule type="cellIs" priority="4" dxfId="0" operator="lessThan" stopIfTrue="1">
      <formula>0</formula>
    </cfRule>
    <cfRule type="cellIs" priority="5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27" top="0.27" bottom="0.18" header="0.25" footer="0.18"/>
  <pageSetup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Q41"/>
  <sheetViews>
    <sheetView showGridLines="0" zoomScale="85" zoomScaleNormal="85" zoomScalePageLayoutView="0" workbookViewId="0" topLeftCell="A1">
      <selection activeCell="P1" sqref="P1:Q1"/>
    </sheetView>
  </sheetViews>
  <sheetFormatPr defaultColWidth="9.140625" defaultRowHeight="12.75"/>
  <cols>
    <col min="1" max="1" width="24.28125" style="576" customWidth="1"/>
    <col min="2" max="4" width="9.8515625" style="576" bestFit="1" customWidth="1"/>
    <col min="5" max="5" width="10.8515625" style="576" bestFit="1" customWidth="1"/>
    <col min="6" max="8" width="9.8515625" style="576" bestFit="1" customWidth="1"/>
    <col min="9" max="9" width="9.28125" style="576" bestFit="1" customWidth="1"/>
    <col min="10" max="11" width="11.140625" style="576" customWidth="1"/>
    <col min="12" max="12" width="12.140625" style="576" customWidth="1"/>
    <col min="13" max="13" width="10.8515625" style="576" bestFit="1" customWidth="1"/>
    <col min="14" max="14" width="10.8515625" style="576" customWidth="1"/>
    <col min="15" max="15" width="11.00390625" style="576" customWidth="1"/>
    <col min="16" max="16" width="11.8515625" style="576" customWidth="1"/>
    <col min="17" max="17" width="9.28125" style="576" bestFit="1" customWidth="1"/>
    <col min="18" max="16384" width="9.140625" style="576" customWidth="1"/>
  </cols>
  <sheetData>
    <row r="1" spans="16:17" ht="18.75" thickBot="1">
      <c r="P1" s="577" t="s">
        <v>0</v>
      </c>
      <c r="Q1" s="578"/>
    </row>
    <row r="2" ht="5.25" customHeight="1" thickBot="1"/>
    <row r="3" spans="1:17" ht="30" customHeight="1" thickBot="1">
      <c r="A3" s="579" t="s">
        <v>209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1"/>
    </row>
    <row r="4" spans="1:17" s="586" customFormat="1" ht="15.75" customHeight="1" thickBot="1">
      <c r="A4" s="582" t="s">
        <v>210</v>
      </c>
      <c r="B4" s="583" t="s">
        <v>39</v>
      </c>
      <c r="C4" s="584"/>
      <c r="D4" s="584"/>
      <c r="E4" s="584"/>
      <c r="F4" s="584"/>
      <c r="G4" s="584"/>
      <c r="H4" s="584"/>
      <c r="I4" s="585"/>
      <c r="J4" s="583" t="s">
        <v>40</v>
      </c>
      <c r="K4" s="584"/>
      <c r="L4" s="584"/>
      <c r="M4" s="584"/>
      <c r="N4" s="584"/>
      <c r="O4" s="584"/>
      <c r="P4" s="584"/>
      <c r="Q4" s="585"/>
    </row>
    <row r="5" spans="1:17" s="592" customFormat="1" ht="26.25" customHeight="1">
      <c r="A5" s="587"/>
      <c r="B5" s="588" t="s">
        <v>41</v>
      </c>
      <c r="C5" s="589"/>
      <c r="D5" s="589"/>
      <c r="E5" s="590" t="s">
        <v>42</v>
      </c>
      <c r="F5" s="588" t="s">
        <v>43</v>
      </c>
      <c r="G5" s="589"/>
      <c r="H5" s="589"/>
      <c r="I5" s="591" t="s">
        <v>44</v>
      </c>
      <c r="J5" s="588" t="s">
        <v>211</v>
      </c>
      <c r="K5" s="589"/>
      <c r="L5" s="589"/>
      <c r="M5" s="590" t="s">
        <v>42</v>
      </c>
      <c r="N5" s="588" t="s">
        <v>212</v>
      </c>
      <c r="O5" s="589"/>
      <c r="P5" s="589"/>
      <c r="Q5" s="590" t="s">
        <v>44</v>
      </c>
    </row>
    <row r="6" spans="1:17" s="598" customFormat="1" ht="14.25" thickBot="1">
      <c r="A6" s="593"/>
      <c r="B6" s="594" t="s">
        <v>11</v>
      </c>
      <c r="C6" s="595" t="s">
        <v>12</v>
      </c>
      <c r="D6" s="595" t="s">
        <v>13</v>
      </c>
      <c r="E6" s="596"/>
      <c r="F6" s="594" t="s">
        <v>11</v>
      </c>
      <c r="G6" s="595" t="s">
        <v>12</v>
      </c>
      <c r="H6" s="595" t="s">
        <v>13</v>
      </c>
      <c r="I6" s="597"/>
      <c r="J6" s="594" t="s">
        <v>11</v>
      </c>
      <c r="K6" s="595" t="s">
        <v>12</v>
      </c>
      <c r="L6" s="595" t="s">
        <v>13</v>
      </c>
      <c r="M6" s="596"/>
      <c r="N6" s="594" t="s">
        <v>11</v>
      </c>
      <c r="O6" s="595" t="s">
        <v>12</v>
      </c>
      <c r="P6" s="595" t="s">
        <v>13</v>
      </c>
      <c r="Q6" s="596"/>
    </row>
    <row r="7" spans="1:17" s="605" customFormat="1" ht="18" customHeight="1" thickBot="1">
      <c r="A7" s="599" t="s">
        <v>4</v>
      </c>
      <c r="B7" s="600">
        <f>B8+B12+B21+B26+B34+B39</f>
        <v>250371</v>
      </c>
      <c r="C7" s="601">
        <f>C8+C12+C21+C26+C34+C39</f>
        <v>216855</v>
      </c>
      <c r="D7" s="602">
        <f aca="true" t="shared" si="0" ref="D7:D27">C7+B7</f>
        <v>467226</v>
      </c>
      <c r="E7" s="603">
        <f aca="true" t="shared" si="1" ref="E7:E39">D7/$D$7</f>
        <v>1</v>
      </c>
      <c r="F7" s="600">
        <f>F8+F12+F21+F26+F34+F39</f>
        <v>213521</v>
      </c>
      <c r="G7" s="601">
        <f>G8+G12+G21+G26+G34+G39</f>
        <v>191654</v>
      </c>
      <c r="H7" s="602">
        <f aca="true" t="shared" si="2" ref="H7:H22">G7+F7</f>
        <v>405175</v>
      </c>
      <c r="I7" s="604">
        <f>IF(ISERROR(D7/H7-1),"         /0",(D7/H7-1))</f>
        <v>0.1531461714074165</v>
      </c>
      <c r="J7" s="600">
        <f>J8+J12+J21+J26+J34+J39</f>
        <v>737374</v>
      </c>
      <c r="K7" s="601">
        <f>K8+K12+K21+K26+K34+K39</f>
        <v>666843</v>
      </c>
      <c r="L7" s="602">
        <f aca="true" t="shared" si="3" ref="L7:L22">K7+J7</f>
        <v>1404217</v>
      </c>
      <c r="M7" s="603">
        <f aca="true" t="shared" si="4" ref="M7:M39">L7/$L$7</f>
        <v>1</v>
      </c>
      <c r="N7" s="600">
        <f>N8+N12+N21+N26+N34+N39</f>
        <v>674652</v>
      </c>
      <c r="O7" s="601">
        <f>O8+O12+O21+O26+O34+O39</f>
        <v>610457</v>
      </c>
      <c r="P7" s="602">
        <f aca="true" t="shared" si="5" ref="P7:P22">O7+N7</f>
        <v>1285109</v>
      </c>
      <c r="Q7" s="604">
        <f>IF(ISERROR(L7/P7-1),"         /0",(L7/P7-1))</f>
        <v>0.09268318874118853</v>
      </c>
    </row>
    <row r="8" spans="1:17" s="611" customFormat="1" ht="18.75" customHeight="1">
      <c r="A8" s="606" t="s">
        <v>213</v>
      </c>
      <c r="B8" s="607">
        <f>SUM(B9:B11)</f>
        <v>95095</v>
      </c>
      <c r="C8" s="608">
        <f>SUM(C9:C11)</f>
        <v>80696</v>
      </c>
      <c r="D8" s="608">
        <f t="shared" si="0"/>
        <v>175791</v>
      </c>
      <c r="E8" s="609">
        <f t="shared" si="1"/>
        <v>0.3762440446379268</v>
      </c>
      <c r="F8" s="607">
        <f>SUM(F9:F11)</f>
        <v>77105</v>
      </c>
      <c r="G8" s="608">
        <f>SUM(G9:G11)</f>
        <v>68216</v>
      </c>
      <c r="H8" s="608">
        <f t="shared" si="2"/>
        <v>145321</v>
      </c>
      <c r="I8" s="610">
        <f>IF(ISERROR(D8/H8-1),"         /0",IF(D8/H8&gt;5,"  *  ",(D8/H8-1)))</f>
        <v>0.20967375671788657</v>
      </c>
      <c r="J8" s="607">
        <f>SUM(J9:J11)</f>
        <v>271293</v>
      </c>
      <c r="K8" s="608">
        <f>SUM(K9:K11)</f>
        <v>255714</v>
      </c>
      <c r="L8" s="608">
        <f t="shared" si="3"/>
        <v>527007</v>
      </c>
      <c r="M8" s="609">
        <f t="shared" si="4"/>
        <v>0.3753031048619978</v>
      </c>
      <c r="N8" s="607">
        <f>SUM(N9:N11)</f>
        <v>232145</v>
      </c>
      <c r="O8" s="608">
        <f>SUM(O9:O11)</f>
        <v>222496</v>
      </c>
      <c r="P8" s="608">
        <f t="shared" si="5"/>
        <v>454641</v>
      </c>
      <c r="Q8" s="610">
        <f>IF(ISERROR(L8/P8-1),"         /0",IF(L8/P8&gt;5,"  *  ",(L8/P8-1)))</f>
        <v>0.15917174209981066</v>
      </c>
    </row>
    <row r="9" spans="1:17" ht="18.75" customHeight="1">
      <c r="A9" s="612" t="s">
        <v>214</v>
      </c>
      <c r="B9" s="613">
        <v>91435</v>
      </c>
      <c r="C9" s="614">
        <v>78478</v>
      </c>
      <c r="D9" s="614">
        <f t="shared" si="0"/>
        <v>169913</v>
      </c>
      <c r="E9" s="615">
        <f t="shared" si="1"/>
        <v>0.3636634091424707</v>
      </c>
      <c r="F9" s="613">
        <v>73732</v>
      </c>
      <c r="G9" s="614">
        <v>66251</v>
      </c>
      <c r="H9" s="614">
        <f t="shared" si="2"/>
        <v>139983</v>
      </c>
      <c r="I9" s="616">
        <f aca="true" t="shared" si="6" ref="I9:I39">IF(ISERROR(D9/H9-1),"         /0",IF(D9/H9&gt;5,"  *  ",(D9/H9-1)))</f>
        <v>0.21381167713222315</v>
      </c>
      <c r="J9" s="613">
        <v>260259</v>
      </c>
      <c r="K9" s="614">
        <v>248580</v>
      </c>
      <c r="L9" s="614">
        <f t="shared" si="3"/>
        <v>508839</v>
      </c>
      <c r="M9" s="615">
        <f t="shared" si="4"/>
        <v>0.36236493362493116</v>
      </c>
      <c r="N9" s="614">
        <v>221858</v>
      </c>
      <c r="O9" s="614">
        <v>216027</v>
      </c>
      <c r="P9" s="614">
        <f t="shared" si="5"/>
        <v>437885</v>
      </c>
      <c r="Q9" s="616">
        <f aca="true" t="shared" si="7" ref="Q9:Q39">IF(ISERROR(L9/P9-1),"         /0",IF(L9/P9&gt;5,"  *  ",(L9/P9-1)))</f>
        <v>0.1620379780079244</v>
      </c>
    </row>
    <row r="10" spans="1:17" ht="18.75" customHeight="1">
      <c r="A10" s="612" t="s">
        <v>215</v>
      </c>
      <c r="B10" s="613">
        <v>3117</v>
      </c>
      <c r="C10" s="614">
        <v>1931</v>
      </c>
      <c r="D10" s="614">
        <f t="shared" si="0"/>
        <v>5048</v>
      </c>
      <c r="E10" s="615">
        <f t="shared" si="1"/>
        <v>0.010804193259792906</v>
      </c>
      <c r="F10" s="613">
        <v>2988</v>
      </c>
      <c r="G10" s="614">
        <v>1693</v>
      </c>
      <c r="H10" s="614">
        <f>G10+F10</f>
        <v>4681</v>
      </c>
      <c r="I10" s="616">
        <f t="shared" si="6"/>
        <v>0.07840205084383678</v>
      </c>
      <c r="J10" s="613">
        <v>9821</v>
      </c>
      <c r="K10" s="614">
        <v>6301</v>
      </c>
      <c r="L10" s="614">
        <f>K10+J10</f>
        <v>16122</v>
      </c>
      <c r="M10" s="615">
        <f t="shared" si="4"/>
        <v>0.011481131477542289</v>
      </c>
      <c r="N10" s="614">
        <v>9014</v>
      </c>
      <c r="O10" s="614">
        <v>5552</v>
      </c>
      <c r="P10" s="614">
        <f>O10+N10</f>
        <v>14566</v>
      </c>
      <c r="Q10" s="616">
        <f t="shared" si="7"/>
        <v>0.10682411094329258</v>
      </c>
    </row>
    <row r="11" spans="1:17" ht="18.75" customHeight="1" thickBot="1">
      <c r="A11" s="617" t="s">
        <v>216</v>
      </c>
      <c r="B11" s="618">
        <v>543</v>
      </c>
      <c r="C11" s="619">
        <v>287</v>
      </c>
      <c r="D11" s="619">
        <f t="shared" si="0"/>
        <v>830</v>
      </c>
      <c r="E11" s="620">
        <f t="shared" si="1"/>
        <v>0.001776442235663255</v>
      </c>
      <c r="F11" s="618">
        <v>385</v>
      </c>
      <c r="G11" s="619">
        <v>272</v>
      </c>
      <c r="H11" s="619">
        <f t="shared" si="2"/>
        <v>657</v>
      </c>
      <c r="I11" s="621">
        <f t="shared" si="6"/>
        <v>0.26331811263318117</v>
      </c>
      <c r="J11" s="618">
        <v>1213</v>
      </c>
      <c r="K11" s="619">
        <v>833</v>
      </c>
      <c r="L11" s="619">
        <f t="shared" si="3"/>
        <v>2046</v>
      </c>
      <c r="M11" s="620">
        <f t="shared" si="4"/>
        <v>0.001457039759524347</v>
      </c>
      <c r="N11" s="619">
        <v>1273</v>
      </c>
      <c r="O11" s="619">
        <v>917</v>
      </c>
      <c r="P11" s="619">
        <f t="shared" si="5"/>
        <v>2190</v>
      </c>
      <c r="Q11" s="621">
        <f t="shared" si="7"/>
        <v>-0.0657534246575342</v>
      </c>
    </row>
    <row r="12" spans="1:17" s="611" customFormat="1" ht="18.75" customHeight="1">
      <c r="A12" s="606" t="s">
        <v>174</v>
      </c>
      <c r="B12" s="607">
        <f>SUM(B13:B20)</f>
        <v>67038</v>
      </c>
      <c r="C12" s="608">
        <f>SUM(C13:C20)</f>
        <v>61960</v>
      </c>
      <c r="D12" s="608">
        <f t="shared" si="0"/>
        <v>128998</v>
      </c>
      <c r="E12" s="609">
        <f t="shared" si="1"/>
        <v>0.276093368091673</v>
      </c>
      <c r="F12" s="607">
        <f>SUM(F13:F20)</f>
        <v>57116</v>
      </c>
      <c r="G12" s="608">
        <f>SUM(G13:G20)</f>
        <v>53364</v>
      </c>
      <c r="H12" s="608">
        <f t="shared" si="2"/>
        <v>110480</v>
      </c>
      <c r="I12" s="610">
        <f t="shared" si="6"/>
        <v>0.1676140477914554</v>
      </c>
      <c r="J12" s="607">
        <f>SUM(J13:J20)</f>
        <v>196585</v>
      </c>
      <c r="K12" s="608">
        <f>SUM(K13:K20)</f>
        <v>186395</v>
      </c>
      <c r="L12" s="608">
        <f t="shared" si="3"/>
        <v>382980</v>
      </c>
      <c r="M12" s="609">
        <f t="shared" si="4"/>
        <v>0.272735624194836</v>
      </c>
      <c r="N12" s="607">
        <f>SUM(N13:N20)</f>
        <v>176638</v>
      </c>
      <c r="O12" s="608">
        <f>SUM(O13:O20)</f>
        <v>167799</v>
      </c>
      <c r="P12" s="608">
        <f t="shared" si="5"/>
        <v>344437</v>
      </c>
      <c r="Q12" s="610">
        <f t="shared" si="7"/>
        <v>0.11190145077329094</v>
      </c>
    </row>
    <row r="13" spans="1:17" ht="18.75" customHeight="1">
      <c r="A13" s="622" t="s">
        <v>217</v>
      </c>
      <c r="B13" s="623">
        <v>16614</v>
      </c>
      <c r="C13" s="624">
        <v>13964</v>
      </c>
      <c r="D13" s="624">
        <f t="shared" si="0"/>
        <v>30578</v>
      </c>
      <c r="E13" s="625">
        <f t="shared" si="1"/>
        <v>0.06544584419531448</v>
      </c>
      <c r="F13" s="623">
        <v>13306</v>
      </c>
      <c r="G13" s="624">
        <v>12743</v>
      </c>
      <c r="H13" s="624">
        <f t="shared" si="2"/>
        <v>26049</v>
      </c>
      <c r="I13" s="626">
        <f t="shared" si="6"/>
        <v>0.17386463971745547</v>
      </c>
      <c r="J13" s="623">
        <v>50264</v>
      </c>
      <c r="K13" s="624">
        <v>49057</v>
      </c>
      <c r="L13" s="624">
        <f t="shared" si="3"/>
        <v>99321</v>
      </c>
      <c r="M13" s="625">
        <f t="shared" si="4"/>
        <v>0.07073052099497443</v>
      </c>
      <c r="N13" s="624">
        <v>39954</v>
      </c>
      <c r="O13" s="624">
        <v>41143</v>
      </c>
      <c r="P13" s="624">
        <f t="shared" si="5"/>
        <v>81097</v>
      </c>
      <c r="Q13" s="626">
        <f t="shared" si="7"/>
        <v>0.22471854692528703</v>
      </c>
    </row>
    <row r="14" spans="1:17" ht="18.75" customHeight="1">
      <c r="A14" s="622" t="s">
        <v>218</v>
      </c>
      <c r="B14" s="623">
        <v>14861</v>
      </c>
      <c r="C14" s="624">
        <v>14178</v>
      </c>
      <c r="D14" s="624">
        <f aca="true" t="shared" si="8" ref="D14:D20">C14+B14</f>
        <v>29039</v>
      </c>
      <c r="E14" s="625">
        <f t="shared" si="1"/>
        <v>0.06215193503786176</v>
      </c>
      <c r="F14" s="623">
        <v>10323</v>
      </c>
      <c r="G14" s="624">
        <v>9983</v>
      </c>
      <c r="H14" s="624">
        <f aca="true" t="shared" si="9" ref="H14:H20">G14+F14</f>
        <v>20306</v>
      </c>
      <c r="I14" s="626">
        <f t="shared" si="6"/>
        <v>0.43006993006993</v>
      </c>
      <c r="J14" s="623">
        <v>42567</v>
      </c>
      <c r="K14" s="624">
        <v>40731</v>
      </c>
      <c r="L14" s="624">
        <f aca="true" t="shared" si="10" ref="L14:L20">K14+J14</f>
        <v>83298</v>
      </c>
      <c r="M14" s="625">
        <f t="shared" si="4"/>
        <v>0.05931989144128009</v>
      </c>
      <c r="N14" s="624">
        <v>32758</v>
      </c>
      <c r="O14" s="624">
        <v>31229</v>
      </c>
      <c r="P14" s="624">
        <f aca="true" t="shared" si="11" ref="P14:P20">O14+N14</f>
        <v>63987</v>
      </c>
      <c r="Q14" s="626">
        <f t="shared" si="7"/>
        <v>0.3017956772469408</v>
      </c>
    </row>
    <row r="15" spans="1:17" ht="18.75" customHeight="1">
      <c r="A15" s="622" t="s">
        <v>219</v>
      </c>
      <c r="B15" s="623">
        <v>12240</v>
      </c>
      <c r="C15" s="624">
        <v>13991</v>
      </c>
      <c r="D15" s="624">
        <f>C15+B15</f>
        <v>26231</v>
      </c>
      <c r="E15" s="625">
        <f t="shared" si="1"/>
        <v>0.05614199552250945</v>
      </c>
      <c r="F15" s="623">
        <v>16860</v>
      </c>
      <c r="G15" s="624">
        <v>15029</v>
      </c>
      <c r="H15" s="624">
        <f>G15+F15</f>
        <v>31889</v>
      </c>
      <c r="I15" s="626">
        <f>IF(ISERROR(D15/H15-1),"         /0",IF(D15/H15&gt;5,"  *  ",(D15/H15-1)))</f>
        <v>-0.17742795321270655</v>
      </c>
      <c r="J15" s="623">
        <v>41823</v>
      </c>
      <c r="K15" s="624">
        <v>36878</v>
      </c>
      <c r="L15" s="624">
        <f>K15+J15</f>
        <v>78701</v>
      </c>
      <c r="M15" s="625">
        <f t="shared" si="4"/>
        <v>0.05604618089654234</v>
      </c>
      <c r="N15" s="624">
        <v>55924</v>
      </c>
      <c r="O15" s="624">
        <v>47722</v>
      </c>
      <c r="P15" s="624">
        <f>O15+N15</f>
        <v>103646</v>
      </c>
      <c r="Q15" s="626">
        <f>IF(ISERROR(L15/P15-1),"         /0",IF(L15/P15&gt;5,"  *  ",(L15/P15-1)))</f>
        <v>-0.24067498986936298</v>
      </c>
    </row>
    <row r="16" spans="1:17" ht="18.75" customHeight="1">
      <c r="A16" s="622" t="s">
        <v>220</v>
      </c>
      <c r="B16" s="623">
        <v>8202</v>
      </c>
      <c r="C16" s="624">
        <v>7581</v>
      </c>
      <c r="D16" s="624">
        <f>C16+B16</f>
        <v>15783</v>
      </c>
      <c r="E16" s="625">
        <f t="shared" si="1"/>
        <v>0.033780226271654404</v>
      </c>
      <c r="F16" s="623">
        <v>5417</v>
      </c>
      <c r="G16" s="624">
        <v>5577</v>
      </c>
      <c r="H16" s="624">
        <f>G16+F16</f>
        <v>10994</v>
      </c>
      <c r="I16" s="626">
        <f>IF(ISERROR(D16/H16-1),"         /0",IF(D16/H16&gt;5,"  *  ",(D16/H16-1)))</f>
        <v>0.4356012370383846</v>
      </c>
      <c r="J16" s="623">
        <v>21961</v>
      </c>
      <c r="K16" s="624">
        <v>21347</v>
      </c>
      <c r="L16" s="624">
        <f>K16+J16</f>
        <v>43308</v>
      </c>
      <c r="M16" s="625">
        <f t="shared" si="4"/>
        <v>0.03084138705057694</v>
      </c>
      <c r="N16" s="624">
        <v>15901</v>
      </c>
      <c r="O16" s="624">
        <v>16256</v>
      </c>
      <c r="P16" s="624">
        <f>O16+N16</f>
        <v>32157</v>
      </c>
      <c r="Q16" s="626">
        <f>IF(ISERROR(L16/P16-1),"         /0",IF(L16/P16&gt;5,"  *  ",(L16/P16-1)))</f>
        <v>0.346767422334173</v>
      </c>
    </row>
    <row r="17" spans="1:17" ht="18.75" customHeight="1">
      <c r="A17" s="622" t="s">
        <v>221</v>
      </c>
      <c r="B17" s="623">
        <v>8512</v>
      </c>
      <c r="C17" s="624">
        <v>6837</v>
      </c>
      <c r="D17" s="624">
        <f t="shared" si="8"/>
        <v>15349</v>
      </c>
      <c r="E17" s="625">
        <f t="shared" si="1"/>
        <v>0.03285133960866904</v>
      </c>
      <c r="F17" s="623">
        <v>5155</v>
      </c>
      <c r="G17" s="624">
        <v>4940</v>
      </c>
      <c r="H17" s="624">
        <f t="shared" si="9"/>
        <v>10095</v>
      </c>
      <c r="I17" s="626">
        <f t="shared" si="6"/>
        <v>0.5204556711243189</v>
      </c>
      <c r="J17" s="623">
        <v>21414</v>
      </c>
      <c r="K17" s="624">
        <v>20991</v>
      </c>
      <c r="L17" s="624">
        <f t="shared" si="10"/>
        <v>42405</v>
      </c>
      <c r="M17" s="625">
        <f t="shared" si="4"/>
        <v>0.030198324048206226</v>
      </c>
      <c r="N17" s="624">
        <v>14202</v>
      </c>
      <c r="O17" s="624">
        <v>14393</v>
      </c>
      <c r="P17" s="624">
        <f t="shared" si="11"/>
        <v>28595</v>
      </c>
      <c r="Q17" s="626">
        <f t="shared" si="7"/>
        <v>0.4829515649589089</v>
      </c>
    </row>
    <row r="18" spans="1:17" ht="18.75" customHeight="1">
      <c r="A18" s="622" t="s">
        <v>222</v>
      </c>
      <c r="B18" s="623">
        <v>4856</v>
      </c>
      <c r="C18" s="624">
        <v>3603</v>
      </c>
      <c r="D18" s="624">
        <f>C18+B18</f>
        <v>8459</v>
      </c>
      <c r="E18" s="625">
        <f t="shared" si="1"/>
        <v>0.018104728760813826</v>
      </c>
      <c r="F18" s="623">
        <v>4779</v>
      </c>
      <c r="G18" s="624">
        <v>3909</v>
      </c>
      <c r="H18" s="624">
        <f>G18+F18</f>
        <v>8688</v>
      </c>
      <c r="I18" s="626">
        <f t="shared" si="6"/>
        <v>-0.026358195211786395</v>
      </c>
      <c r="J18" s="623">
        <v>14313</v>
      </c>
      <c r="K18" s="624">
        <v>13121</v>
      </c>
      <c r="L18" s="624">
        <f>K18+J18</f>
        <v>27434</v>
      </c>
      <c r="M18" s="625">
        <f t="shared" si="4"/>
        <v>0.019536866452976996</v>
      </c>
      <c r="N18" s="624">
        <v>13806</v>
      </c>
      <c r="O18" s="624">
        <v>13379</v>
      </c>
      <c r="P18" s="624">
        <f>O18+N18</f>
        <v>27185</v>
      </c>
      <c r="Q18" s="626">
        <f t="shared" si="7"/>
        <v>0.009159462939120733</v>
      </c>
    </row>
    <row r="19" spans="1:17" ht="18.75" customHeight="1">
      <c r="A19" s="622" t="s">
        <v>223</v>
      </c>
      <c r="B19" s="623">
        <v>874</v>
      </c>
      <c r="C19" s="624">
        <v>852</v>
      </c>
      <c r="D19" s="624">
        <f t="shared" si="8"/>
        <v>1726</v>
      </c>
      <c r="E19" s="625">
        <f t="shared" si="1"/>
        <v>0.003694143733439492</v>
      </c>
      <c r="F19" s="623">
        <v>729</v>
      </c>
      <c r="G19" s="624">
        <v>674</v>
      </c>
      <c r="H19" s="624">
        <f t="shared" si="9"/>
        <v>1403</v>
      </c>
      <c r="I19" s="626">
        <f t="shared" si="6"/>
        <v>0.23022095509622242</v>
      </c>
      <c r="J19" s="623">
        <v>2517</v>
      </c>
      <c r="K19" s="624">
        <v>2197</v>
      </c>
      <c r="L19" s="624">
        <f t="shared" si="10"/>
        <v>4714</v>
      </c>
      <c r="M19" s="625">
        <f t="shared" si="4"/>
        <v>0.0033570310001944143</v>
      </c>
      <c r="N19" s="624">
        <v>2576</v>
      </c>
      <c r="O19" s="624">
        <v>2022</v>
      </c>
      <c r="P19" s="624">
        <f t="shared" si="11"/>
        <v>4598</v>
      </c>
      <c r="Q19" s="626">
        <f t="shared" si="7"/>
        <v>0.025228360156589913</v>
      </c>
    </row>
    <row r="20" spans="1:17" ht="18.75" customHeight="1" thickBot="1">
      <c r="A20" s="627" t="s">
        <v>224</v>
      </c>
      <c r="B20" s="628">
        <v>879</v>
      </c>
      <c r="C20" s="629">
        <v>954</v>
      </c>
      <c r="D20" s="629">
        <f t="shared" si="8"/>
        <v>1833</v>
      </c>
      <c r="E20" s="630">
        <f t="shared" si="1"/>
        <v>0.003923154961410538</v>
      </c>
      <c r="F20" s="628">
        <v>547</v>
      </c>
      <c r="G20" s="629">
        <v>509</v>
      </c>
      <c r="H20" s="629">
        <f t="shared" si="9"/>
        <v>1056</v>
      </c>
      <c r="I20" s="631">
        <f t="shared" si="6"/>
        <v>0.7357954545454546</v>
      </c>
      <c r="J20" s="628">
        <v>1726</v>
      </c>
      <c r="K20" s="629">
        <v>2073</v>
      </c>
      <c r="L20" s="629">
        <f t="shared" si="10"/>
        <v>3799</v>
      </c>
      <c r="M20" s="630">
        <f t="shared" si="4"/>
        <v>0.0027054223100845525</v>
      </c>
      <c r="N20" s="629">
        <v>1517</v>
      </c>
      <c r="O20" s="629">
        <v>1655</v>
      </c>
      <c r="P20" s="629">
        <f t="shared" si="11"/>
        <v>3172</v>
      </c>
      <c r="Q20" s="631">
        <f t="shared" si="7"/>
        <v>0.19766708701134927</v>
      </c>
    </row>
    <row r="21" spans="1:17" s="611" customFormat="1" ht="18.75" customHeight="1">
      <c r="A21" s="606" t="s">
        <v>186</v>
      </c>
      <c r="B21" s="607">
        <f>SUM(B22:B25)</f>
        <v>32135</v>
      </c>
      <c r="C21" s="608">
        <f>SUM(C22:C25)</f>
        <v>25426</v>
      </c>
      <c r="D21" s="608">
        <f t="shared" si="0"/>
        <v>57561</v>
      </c>
      <c r="E21" s="609">
        <f t="shared" si="1"/>
        <v>0.12319733918917183</v>
      </c>
      <c r="F21" s="607">
        <f>SUM(F22:F25)</f>
        <v>32527</v>
      </c>
      <c r="G21" s="608">
        <f>SUM(G22:G25)</f>
        <v>25800</v>
      </c>
      <c r="H21" s="608">
        <f t="shared" si="2"/>
        <v>58327</v>
      </c>
      <c r="I21" s="610">
        <f t="shared" si="6"/>
        <v>-0.013132854424194651</v>
      </c>
      <c r="J21" s="607">
        <f>SUM(J22:J25)</f>
        <v>104535</v>
      </c>
      <c r="K21" s="608">
        <f>SUM(K22:K25)</f>
        <v>79107</v>
      </c>
      <c r="L21" s="608">
        <f t="shared" si="3"/>
        <v>183642</v>
      </c>
      <c r="M21" s="609">
        <f t="shared" si="4"/>
        <v>0.13077893231601667</v>
      </c>
      <c r="N21" s="607">
        <f>SUM(N22:N25)</f>
        <v>106473</v>
      </c>
      <c r="O21" s="608">
        <f>SUM(O22:O25)</f>
        <v>82879</v>
      </c>
      <c r="P21" s="608">
        <f t="shared" si="5"/>
        <v>189352</v>
      </c>
      <c r="Q21" s="610">
        <f t="shared" si="7"/>
        <v>-0.0301554776289662</v>
      </c>
    </row>
    <row r="22" spans="1:17" ht="18.75" customHeight="1">
      <c r="A22" s="622" t="s">
        <v>225</v>
      </c>
      <c r="B22" s="623">
        <v>23558</v>
      </c>
      <c r="C22" s="624">
        <v>19581</v>
      </c>
      <c r="D22" s="624">
        <f t="shared" si="0"/>
        <v>43139</v>
      </c>
      <c r="E22" s="625">
        <f t="shared" si="1"/>
        <v>0.09233005012563514</v>
      </c>
      <c r="F22" s="623">
        <v>24272</v>
      </c>
      <c r="G22" s="624">
        <v>20132</v>
      </c>
      <c r="H22" s="624">
        <f t="shared" si="2"/>
        <v>44404</v>
      </c>
      <c r="I22" s="626">
        <f t="shared" si="6"/>
        <v>-0.028488424466264317</v>
      </c>
      <c r="J22" s="623">
        <v>75979</v>
      </c>
      <c r="K22" s="624">
        <v>60845</v>
      </c>
      <c r="L22" s="624">
        <f t="shared" si="3"/>
        <v>136824</v>
      </c>
      <c r="M22" s="625">
        <f t="shared" si="4"/>
        <v>0.09743793160173962</v>
      </c>
      <c r="N22" s="623">
        <v>78410</v>
      </c>
      <c r="O22" s="624">
        <v>65358</v>
      </c>
      <c r="P22" s="614">
        <f t="shared" si="5"/>
        <v>143768</v>
      </c>
      <c r="Q22" s="626">
        <f t="shared" si="7"/>
        <v>-0.048300038951644364</v>
      </c>
    </row>
    <row r="23" spans="1:17" ht="18.75" customHeight="1">
      <c r="A23" s="622" t="s">
        <v>226</v>
      </c>
      <c r="B23" s="623">
        <v>7334</v>
      </c>
      <c r="C23" s="624">
        <v>5845</v>
      </c>
      <c r="D23" s="624">
        <f>C23+B23</f>
        <v>13179</v>
      </c>
      <c r="E23" s="625">
        <f t="shared" si="1"/>
        <v>0.028206906293742215</v>
      </c>
      <c r="F23" s="623">
        <v>6793</v>
      </c>
      <c r="G23" s="624">
        <v>5668</v>
      </c>
      <c r="H23" s="624">
        <f>G23+F23</f>
        <v>12461</v>
      </c>
      <c r="I23" s="626">
        <f t="shared" si="6"/>
        <v>0.057619773693925014</v>
      </c>
      <c r="J23" s="623">
        <v>22566</v>
      </c>
      <c r="K23" s="624">
        <v>18262</v>
      </c>
      <c r="L23" s="624">
        <f>K23+J23</f>
        <v>40828</v>
      </c>
      <c r="M23" s="625">
        <f t="shared" si="4"/>
        <v>0.02907527825115349</v>
      </c>
      <c r="N23" s="623">
        <v>22243</v>
      </c>
      <c r="O23" s="624">
        <v>17521</v>
      </c>
      <c r="P23" s="614">
        <f>O23+N23</f>
        <v>39764</v>
      </c>
      <c r="Q23" s="626">
        <f t="shared" si="7"/>
        <v>0.026757871441504877</v>
      </c>
    </row>
    <row r="24" spans="1:17" ht="18.75" customHeight="1">
      <c r="A24" s="622" t="s">
        <v>227</v>
      </c>
      <c r="B24" s="623">
        <v>568</v>
      </c>
      <c r="C24" s="624"/>
      <c r="D24" s="624">
        <f>C24+B24</f>
        <v>568</v>
      </c>
      <c r="E24" s="625">
        <f t="shared" si="1"/>
        <v>0.0012156857709117216</v>
      </c>
      <c r="F24" s="623">
        <v>682</v>
      </c>
      <c r="G24" s="624"/>
      <c r="H24" s="624">
        <f aca="true" t="shared" si="12" ref="H24:H39">G24+F24</f>
        <v>682</v>
      </c>
      <c r="I24" s="626">
        <f t="shared" si="6"/>
        <v>-0.1671554252199413</v>
      </c>
      <c r="J24" s="623">
        <v>2971</v>
      </c>
      <c r="K24" s="624"/>
      <c r="L24" s="624">
        <f aca="true" t="shared" si="13" ref="L24:L39">K24+J24</f>
        <v>2971</v>
      </c>
      <c r="M24" s="625">
        <f t="shared" si="4"/>
        <v>0.002115769856083497</v>
      </c>
      <c r="N24" s="623">
        <v>2896</v>
      </c>
      <c r="O24" s="624">
        <v>0</v>
      </c>
      <c r="P24" s="614">
        <f aca="true" t="shared" si="14" ref="P24:P39">O24+N24</f>
        <v>2896</v>
      </c>
      <c r="Q24" s="626">
        <f t="shared" si="7"/>
        <v>0.025897790055248615</v>
      </c>
    </row>
    <row r="25" spans="1:17" ht="18.75" customHeight="1" thickBot="1">
      <c r="A25" s="622" t="s">
        <v>224</v>
      </c>
      <c r="B25" s="623">
        <v>675</v>
      </c>
      <c r="C25" s="624">
        <v>0</v>
      </c>
      <c r="D25" s="624">
        <f>C25+B25</f>
        <v>675</v>
      </c>
      <c r="E25" s="625">
        <f t="shared" si="1"/>
        <v>0.0014446969988827676</v>
      </c>
      <c r="F25" s="623">
        <v>780</v>
      </c>
      <c r="G25" s="624">
        <v>0</v>
      </c>
      <c r="H25" s="624">
        <f t="shared" si="12"/>
        <v>780</v>
      </c>
      <c r="I25" s="626">
        <f t="shared" si="6"/>
        <v>-0.13461538461538458</v>
      </c>
      <c r="J25" s="623">
        <v>3019</v>
      </c>
      <c r="K25" s="624">
        <v>0</v>
      </c>
      <c r="L25" s="624">
        <f t="shared" si="13"/>
        <v>3019</v>
      </c>
      <c r="M25" s="625">
        <f t="shared" si="4"/>
        <v>0.0021499526070400798</v>
      </c>
      <c r="N25" s="623">
        <v>2924</v>
      </c>
      <c r="O25" s="624">
        <v>0</v>
      </c>
      <c r="P25" s="614">
        <f t="shared" si="14"/>
        <v>2924</v>
      </c>
      <c r="Q25" s="626">
        <f t="shared" si="7"/>
        <v>0.03248974008207939</v>
      </c>
    </row>
    <row r="26" spans="1:17" s="611" customFormat="1" ht="18.75" customHeight="1">
      <c r="A26" s="606" t="s">
        <v>228</v>
      </c>
      <c r="B26" s="607">
        <f>SUM(B27:B33)</f>
        <v>50315</v>
      </c>
      <c r="C26" s="608">
        <f>SUM(C27:C33)</f>
        <v>44486</v>
      </c>
      <c r="D26" s="608">
        <f t="shared" si="0"/>
        <v>94801</v>
      </c>
      <c r="E26" s="609">
        <f t="shared" si="1"/>
        <v>0.20290180769049668</v>
      </c>
      <c r="F26" s="607">
        <f>SUM(F27:F33)</f>
        <v>41765</v>
      </c>
      <c r="G26" s="608">
        <f>SUM(G27:G33)</f>
        <v>40104</v>
      </c>
      <c r="H26" s="608">
        <f t="shared" si="12"/>
        <v>81869</v>
      </c>
      <c r="I26" s="610">
        <f t="shared" si="6"/>
        <v>0.157959667273327</v>
      </c>
      <c r="J26" s="607">
        <f>SUM(J27:J33)</f>
        <v>145724</v>
      </c>
      <c r="K26" s="608">
        <f>SUM(K27:K33)</f>
        <v>130548</v>
      </c>
      <c r="L26" s="608">
        <f t="shared" si="13"/>
        <v>276272</v>
      </c>
      <c r="M26" s="609">
        <f t="shared" si="4"/>
        <v>0.19674452025577244</v>
      </c>
      <c r="N26" s="607">
        <f>SUM(N27:N33)</f>
        <v>141859</v>
      </c>
      <c r="O26" s="608">
        <f>SUM(O27:O33)</f>
        <v>123201</v>
      </c>
      <c r="P26" s="608">
        <f t="shared" si="14"/>
        <v>265060</v>
      </c>
      <c r="Q26" s="610">
        <f t="shared" si="7"/>
        <v>0.04229985663623337</v>
      </c>
    </row>
    <row r="27" spans="1:17" s="632" customFormat="1" ht="18.75" customHeight="1">
      <c r="A27" s="612" t="s">
        <v>229</v>
      </c>
      <c r="B27" s="613">
        <v>34128</v>
      </c>
      <c r="C27" s="614">
        <v>29564</v>
      </c>
      <c r="D27" s="614">
        <f t="shared" si="0"/>
        <v>63692</v>
      </c>
      <c r="E27" s="615">
        <f t="shared" si="1"/>
        <v>0.13631946852272775</v>
      </c>
      <c r="F27" s="613">
        <v>28634</v>
      </c>
      <c r="G27" s="614">
        <v>27695</v>
      </c>
      <c r="H27" s="614">
        <f t="shared" si="12"/>
        <v>56329</v>
      </c>
      <c r="I27" s="616">
        <f t="shared" si="6"/>
        <v>0.13071419695006115</v>
      </c>
      <c r="J27" s="613">
        <v>94778</v>
      </c>
      <c r="K27" s="614">
        <v>87683</v>
      </c>
      <c r="L27" s="614">
        <f t="shared" si="13"/>
        <v>182461</v>
      </c>
      <c r="M27" s="615">
        <f t="shared" si="4"/>
        <v>0.12993789421435575</v>
      </c>
      <c r="N27" s="614">
        <v>95938</v>
      </c>
      <c r="O27" s="614">
        <v>84027</v>
      </c>
      <c r="P27" s="614">
        <f t="shared" si="14"/>
        <v>179965</v>
      </c>
      <c r="Q27" s="616">
        <f t="shared" si="7"/>
        <v>0.013869363487344799</v>
      </c>
    </row>
    <row r="28" spans="1:17" s="632" customFormat="1" ht="18.75" customHeight="1">
      <c r="A28" s="612" t="s">
        <v>230</v>
      </c>
      <c r="B28" s="613">
        <v>9400</v>
      </c>
      <c r="C28" s="614">
        <v>9084</v>
      </c>
      <c r="D28" s="614">
        <f>C28+B28</f>
        <v>18484</v>
      </c>
      <c r="E28" s="615">
        <f t="shared" si="1"/>
        <v>0.03956115455903567</v>
      </c>
      <c r="F28" s="613">
        <v>7371</v>
      </c>
      <c r="G28" s="614">
        <v>7327</v>
      </c>
      <c r="H28" s="614">
        <f>G28+F28</f>
        <v>14698</v>
      </c>
      <c r="I28" s="616">
        <f t="shared" si="6"/>
        <v>0.2575860661314464</v>
      </c>
      <c r="J28" s="613">
        <v>28916</v>
      </c>
      <c r="K28" s="614">
        <v>25650</v>
      </c>
      <c r="L28" s="614">
        <f>K28+J28</f>
        <v>54566</v>
      </c>
      <c r="M28" s="615">
        <f t="shared" si="4"/>
        <v>0.03885866643118549</v>
      </c>
      <c r="N28" s="614">
        <v>25478</v>
      </c>
      <c r="O28" s="614">
        <v>22011</v>
      </c>
      <c r="P28" s="614">
        <f>O28+N28</f>
        <v>47489</v>
      </c>
      <c r="Q28" s="616">
        <f t="shared" si="7"/>
        <v>0.1490239845016741</v>
      </c>
    </row>
    <row r="29" spans="1:17" s="632" customFormat="1" ht="18.75" customHeight="1">
      <c r="A29" s="612" t="s">
        <v>231</v>
      </c>
      <c r="B29" s="613">
        <v>2881</v>
      </c>
      <c r="C29" s="614">
        <v>2558</v>
      </c>
      <c r="D29" s="614">
        <f>C29+B29</f>
        <v>5439</v>
      </c>
      <c r="E29" s="615">
        <f t="shared" si="1"/>
        <v>0.011641047373219813</v>
      </c>
      <c r="F29" s="613">
        <v>2509</v>
      </c>
      <c r="G29" s="614">
        <v>2164</v>
      </c>
      <c r="H29" s="614">
        <f>G29+F29</f>
        <v>4673</v>
      </c>
      <c r="I29" s="616">
        <f t="shared" si="6"/>
        <v>0.16392039375133738</v>
      </c>
      <c r="J29" s="613">
        <v>9783</v>
      </c>
      <c r="K29" s="614">
        <v>7410</v>
      </c>
      <c r="L29" s="614">
        <f>K29+J29</f>
        <v>17193</v>
      </c>
      <c r="M29" s="615">
        <f t="shared" si="4"/>
        <v>0.012243834108261045</v>
      </c>
      <c r="N29" s="614">
        <v>9386</v>
      </c>
      <c r="O29" s="614">
        <v>7440</v>
      </c>
      <c r="P29" s="614">
        <f>O29+N29</f>
        <v>16826</v>
      </c>
      <c r="Q29" s="616">
        <f t="shared" si="7"/>
        <v>0.021811482229882273</v>
      </c>
    </row>
    <row r="30" spans="1:17" s="632" customFormat="1" ht="18.75" customHeight="1">
      <c r="A30" s="612" t="s">
        <v>232</v>
      </c>
      <c r="B30" s="613">
        <v>1607</v>
      </c>
      <c r="C30" s="614">
        <v>1282</v>
      </c>
      <c r="D30" s="614">
        <f>C30+B30</f>
        <v>2889</v>
      </c>
      <c r="E30" s="615">
        <f t="shared" si="1"/>
        <v>0.006183303155218246</v>
      </c>
      <c r="F30" s="613">
        <v>1336</v>
      </c>
      <c r="G30" s="614">
        <v>1154</v>
      </c>
      <c r="H30" s="614">
        <f>G30+F30</f>
        <v>2490</v>
      </c>
      <c r="I30" s="616">
        <f t="shared" si="6"/>
        <v>0.16024096385542164</v>
      </c>
      <c r="J30" s="613">
        <v>4947</v>
      </c>
      <c r="K30" s="614">
        <v>4352</v>
      </c>
      <c r="L30" s="614">
        <f>K30+J30</f>
        <v>9299</v>
      </c>
      <c r="M30" s="615">
        <f t="shared" si="4"/>
        <v>0.006622195857193012</v>
      </c>
      <c r="N30" s="614">
        <v>5208</v>
      </c>
      <c r="O30" s="614">
        <v>4673</v>
      </c>
      <c r="P30" s="614">
        <f>O30+N30</f>
        <v>9881</v>
      </c>
      <c r="Q30" s="616">
        <f t="shared" si="7"/>
        <v>-0.058900920959417014</v>
      </c>
    </row>
    <row r="31" spans="1:17" s="632" customFormat="1" ht="18.75" customHeight="1">
      <c r="A31" s="612" t="s">
        <v>233</v>
      </c>
      <c r="B31" s="613">
        <v>994</v>
      </c>
      <c r="C31" s="614">
        <v>892</v>
      </c>
      <c r="D31" s="614">
        <f aca="true" t="shared" si="15" ref="D31:D39">C31+B31</f>
        <v>1886</v>
      </c>
      <c r="E31" s="615">
        <f t="shared" si="1"/>
        <v>0.004036590429470963</v>
      </c>
      <c r="F31" s="613">
        <v>944</v>
      </c>
      <c r="G31" s="614">
        <v>902</v>
      </c>
      <c r="H31" s="614">
        <f t="shared" si="12"/>
        <v>1846</v>
      </c>
      <c r="I31" s="616">
        <f t="shared" si="6"/>
        <v>0.021668472372697645</v>
      </c>
      <c r="J31" s="613">
        <v>3057</v>
      </c>
      <c r="K31" s="614">
        <v>2276</v>
      </c>
      <c r="L31" s="614">
        <f t="shared" si="13"/>
        <v>5333</v>
      </c>
      <c r="M31" s="615">
        <f t="shared" si="4"/>
        <v>0.0037978460594053484</v>
      </c>
      <c r="N31" s="614">
        <v>2507</v>
      </c>
      <c r="O31" s="614">
        <v>2271</v>
      </c>
      <c r="P31" s="614">
        <f t="shared" si="14"/>
        <v>4778</v>
      </c>
      <c r="Q31" s="616">
        <f t="shared" si="7"/>
        <v>0.11615738802846387</v>
      </c>
    </row>
    <row r="32" spans="1:17" s="632" customFormat="1" ht="18.75" customHeight="1">
      <c r="A32" s="612" t="s">
        <v>234</v>
      </c>
      <c r="B32" s="613">
        <v>589</v>
      </c>
      <c r="C32" s="614">
        <v>587</v>
      </c>
      <c r="D32" s="614">
        <f t="shared" si="15"/>
        <v>1176</v>
      </c>
      <c r="E32" s="615">
        <f t="shared" si="1"/>
        <v>0.0025169832158313107</v>
      </c>
      <c r="F32" s="613">
        <v>406</v>
      </c>
      <c r="G32" s="614">
        <v>382</v>
      </c>
      <c r="H32" s="614">
        <f t="shared" si="12"/>
        <v>788</v>
      </c>
      <c r="I32" s="616">
        <f t="shared" si="6"/>
        <v>0.4923857868020305</v>
      </c>
      <c r="J32" s="613">
        <v>1873</v>
      </c>
      <c r="K32" s="614">
        <v>1624</v>
      </c>
      <c r="L32" s="614">
        <f t="shared" si="13"/>
        <v>3497</v>
      </c>
      <c r="M32" s="615">
        <f t="shared" si="4"/>
        <v>0.0024903558353160517</v>
      </c>
      <c r="N32" s="614">
        <v>1537</v>
      </c>
      <c r="O32" s="614">
        <v>1278</v>
      </c>
      <c r="P32" s="614">
        <f t="shared" si="14"/>
        <v>2815</v>
      </c>
      <c r="Q32" s="616">
        <f t="shared" si="7"/>
        <v>0.2422735346358793</v>
      </c>
    </row>
    <row r="33" spans="1:17" s="632" customFormat="1" ht="18.75" customHeight="1" thickBot="1">
      <c r="A33" s="612" t="s">
        <v>224</v>
      </c>
      <c r="B33" s="613">
        <v>716</v>
      </c>
      <c r="C33" s="614">
        <v>519</v>
      </c>
      <c r="D33" s="614">
        <f t="shared" si="15"/>
        <v>1235</v>
      </c>
      <c r="E33" s="615">
        <f>D33/$D$7</f>
        <v>0.0026432604349929155</v>
      </c>
      <c r="F33" s="613">
        <v>565</v>
      </c>
      <c r="G33" s="614">
        <v>480</v>
      </c>
      <c r="H33" s="614">
        <f t="shared" si="12"/>
        <v>1045</v>
      </c>
      <c r="I33" s="616">
        <f t="shared" si="6"/>
        <v>0.18181818181818188</v>
      </c>
      <c r="J33" s="613">
        <v>2370</v>
      </c>
      <c r="K33" s="614">
        <v>1553</v>
      </c>
      <c r="L33" s="614">
        <f t="shared" si="13"/>
        <v>3923</v>
      </c>
      <c r="M33" s="615">
        <f>L33/$L$7</f>
        <v>0.002793727750055725</v>
      </c>
      <c r="N33" s="614">
        <v>1805</v>
      </c>
      <c r="O33" s="614">
        <v>1501</v>
      </c>
      <c r="P33" s="614">
        <f t="shared" si="14"/>
        <v>3306</v>
      </c>
      <c r="Q33" s="616">
        <f t="shared" si="7"/>
        <v>0.18663036902601338</v>
      </c>
    </row>
    <row r="34" spans="1:17" s="611" customFormat="1" ht="18.75" customHeight="1">
      <c r="A34" s="606" t="s">
        <v>201</v>
      </c>
      <c r="B34" s="607">
        <f>SUM(B35:B38)</f>
        <v>4768</v>
      </c>
      <c r="C34" s="608">
        <f>SUM(C35:C38)</f>
        <v>3833</v>
      </c>
      <c r="D34" s="608">
        <f t="shared" si="15"/>
        <v>8601</v>
      </c>
      <c r="E34" s="609">
        <f t="shared" si="1"/>
        <v>0.018408650203541755</v>
      </c>
      <c r="F34" s="607">
        <f>SUM(F35:F38)</f>
        <v>4391</v>
      </c>
      <c r="G34" s="608">
        <f>SUM(G35:G38)</f>
        <v>3948</v>
      </c>
      <c r="H34" s="608">
        <f t="shared" si="12"/>
        <v>8339</v>
      </c>
      <c r="I34" s="610">
        <f t="shared" si="6"/>
        <v>0.03141863532797706</v>
      </c>
      <c r="J34" s="607">
        <f>SUM(J35:J38)</f>
        <v>15101</v>
      </c>
      <c r="K34" s="608">
        <f>SUM(K35:K38)</f>
        <v>13835</v>
      </c>
      <c r="L34" s="608">
        <f t="shared" si="13"/>
        <v>28936</v>
      </c>
      <c r="M34" s="609">
        <f t="shared" si="4"/>
        <v>0.02060650170166007</v>
      </c>
      <c r="N34" s="607">
        <f>SUM(N35:N38)</f>
        <v>15062</v>
      </c>
      <c r="O34" s="608">
        <f>SUM(O35:O38)</f>
        <v>13407</v>
      </c>
      <c r="P34" s="608">
        <f t="shared" si="14"/>
        <v>28469</v>
      </c>
      <c r="Q34" s="610">
        <f t="shared" si="7"/>
        <v>0.016403807650426705</v>
      </c>
    </row>
    <row r="35" spans="1:17" ht="18.75" customHeight="1">
      <c r="A35" s="612" t="s">
        <v>235</v>
      </c>
      <c r="B35" s="613">
        <v>3281</v>
      </c>
      <c r="C35" s="614">
        <v>2876</v>
      </c>
      <c r="D35" s="614">
        <f t="shared" si="15"/>
        <v>6157</v>
      </c>
      <c r="E35" s="615">
        <f t="shared" si="1"/>
        <v>0.013177776921661038</v>
      </c>
      <c r="F35" s="613">
        <v>3182</v>
      </c>
      <c r="G35" s="614">
        <v>2961</v>
      </c>
      <c r="H35" s="614">
        <f t="shared" si="12"/>
        <v>6143</v>
      </c>
      <c r="I35" s="616">
        <f t="shared" si="6"/>
        <v>0.002279016767051889</v>
      </c>
      <c r="J35" s="613">
        <v>10650</v>
      </c>
      <c r="K35" s="614">
        <v>9285</v>
      </c>
      <c r="L35" s="614">
        <f t="shared" si="13"/>
        <v>19935</v>
      </c>
      <c r="M35" s="615">
        <f t="shared" si="4"/>
        <v>0.014196523756655845</v>
      </c>
      <c r="N35" s="614">
        <v>10923</v>
      </c>
      <c r="O35" s="614">
        <v>9478</v>
      </c>
      <c r="P35" s="614">
        <f t="shared" si="14"/>
        <v>20401</v>
      </c>
      <c r="Q35" s="616">
        <f t="shared" si="7"/>
        <v>-0.0228420175481594</v>
      </c>
    </row>
    <row r="36" spans="1:17" ht="18.75" customHeight="1">
      <c r="A36" s="612" t="s">
        <v>236</v>
      </c>
      <c r="B36" s="613">
        <v>1346</v>
      </c>
      <c r="C36" s="614">
        <v>753</v>
      </c>
      <c r="D36" s="614">
        <f>C36+B36</f>
        <v>2099</v>
      </c>
      <c r="E36" s="615">
        <f t="shared" si="1"/>
        <v>0.0044924725935628585</v>
      </c>
      <c r="F36" s="613">
        <v>1068</v>
      </c>
      <c r="G36" s="614">
        <v>811</v>
      </c>
      <c r="H36" s="614">
        <f>G36+F36</f>
        <v>1879</v>
      </c>
      <c r="I36" s="616">
        <f t="shared" si="6"/>
        <v>0.11708355508249069</v>
      </c>
      <c r="J36" s="613">
        <v>4009</v>
      </c>
      <c r="K36" s="614">
        <v>4009</v>
      </c>
      <c r="L36" s="614">
        <f>K36+J36</f>
        <v>8018</v>
      </c>
      <c r="M36" s="615">
        <f t="shared" si="4"/>
        <v>0.005709943691039205</v>
      </c>
      <c r="N36" s="614">
        <v>3599</v>
      </c>
      <c r="O36" s="614">
        <v>3456</v>
      </c>
      <c r="P36" s="614">
        <f>O36+N36</f>
        <v>7055</v>
      </c>
      <c r="Q36" s="616">
        <f t="shared" si="7"/>
        <v>0.13649893692416715</v>
      </c>
    </row>
    <row r="37" spans="1:17" ht="18.75" customHeight="1">
      <c r="A37" s="612" t="s">
        <v>237</v>
      </c>
      <c r="B37" s="613">
        <v>123</v>
      </c>
      <c r="C37" s="614">
        <v>204</v>
      </c>
      <c r="D37" s="614">
        <f>C37+B37</f>
        <v>327</v>
      </c>
      <c r="E37" s="615">
        <f t="shared" si="1"/>
        <v>0.0006998754350143186</v>
      </c>
      <c r="F37" s="613">
        <v>123</v>
      </c>
      <c r="G37" s="614">
        <v>176</v>
      </c>
      <c r="H37" s="614">
        <f>G37+F37</f>
        <v>299</v>
      </c>
      <c r="I37" s="616">
        <f t="shared" si="6"/>
        <v>0.09364548494983271</v>
      </c>
      <c r="J37" s="613">
        <v>404</v>
      </c>
      <c r="K37" s="614">
        <v>541</v>
      </c>
      <c r="L37" s="614">
        <f>K37+J37</f>
        <v>945</v>
      </c>
      <c r="M37" s="615">
        <f t="shared" si="4"/>
        <v>0.0006729729094577262</v>
      </c>
      <c r="N37" s="614">
        <v>503</v>
      </c>
      <c r="O37" s="614">
        <v>473</v>
      </c>
      <c r="P37" s="614">
        <f>O37+N37</f>
        <v>976</v>
      </c>
      <c r="Q37" s="616">
        <f t="shared" si="7"/>
        <v>-0.03176229508196726</v>
      </c>
    </row>
    <row r="38" spans="1:17" ht="18.75" customHeight="1" thickBot="1">
      <c r="A38" s="612" t="s">
        <v>224</v>
      </c>
      <c r="B38" s="613">
        <v>18</v>
      </c>
      <c r="C38" s="614">
        <v>0</v>
      </c>
      <c r="D38" s="614">
        <f t="shared" si="15"/>
        <v>18</v>
      </c>
      <c r="E38" s="615">
        <f t="shared" si="1"/>
        <v>3.852525330354047E-05</v>
      </c>
      <c r="F38" s="613">
        <v>18</v>
      </c>
      <c r="G38" s="614">
        <v>0</v>
      </c>
      <c r="H38" s="614">
        <f t="shared" si="12"/>
        <v>18</v>
      </c>
      <c r="I38" s="616">
        <f t="shared" si="6"/>
        <v>0</v>
      </c>
      <c r="J38" s="613">
        <v>38</v>
      </c>
      <c r="K38" s="614">
        <v>0</v>
      </c>
      <c r="L38" s="614">
        <f t="shared" si="13"/>
        <v>38</v>
      </c>
      <c r="M38" s="615">
        <f t="shared" si="4"/>
        <v>2.7061344507294813E-05</v>
      </c>
      <c r="N38" s="614">
        <v>37</v>
      </c>
      <c r="O38" s="614">
        <v>0</v>
      </c>
      <c r="P38" s="614">
        <f t="shared" si="14"/>
        <v>37</v>
      </c>
      <c r="Q38" s="616">
        <f t="shared" si="7"/>
        <v>0.027027027027026973</v>
      </c>
    </row>
    <row r="39" spans="1:17" ht="18.75" customHeight="1" thickBot="1">
      <c r="A39" s="633" t="s">
        <v>207</v>
      </c>
      <c r="B39" s="634">
        <v>1020</v>
      </c>
      <c r="C39" s="635">
        <v>454</v>
      </c>
      <c r="D39" s="635">
        <f t="shared" si="15"/>
        <v>1474</v>
      </c>
      <c r="E39" s="636">
        <f t="shared" si="1"/>
        <v>0.0031547901871899252</v>
      </c>
      <c r="F39" s="634">
        <v>617</v>
      </c>
      <c r="G39" s="635">
        <v>222</v>
      </c>
      <c r="H39" s="635">
        <f t="shared" si="12"/>
        <v>839</v>
      </c>
      <c r="I39" s="637">
        <f t="shared" si="6"/>
        <v>0.7568533969010727</v>
      </c>
      <c r="J39" s="634">
        <v>4136</v>
      </c>
      <c r="K39" s="635">
        <v>1244</v>
      </c>
      <c r="L39" s="635">
        <f t="shared" si="13"/>
        <v>5380</v>
      </c>
      <c r="M39" s="636">
        <f t="shared" si="4"/>
        <v>0.0038313166697170023</v>
      </c>
      <c r="N39" s="634">
        <v>2475</v>
      </c>
      <c r="O39" s="635">
        <v>675</v>
      </c>
      <c r="P39" s="635">
        <f t="shared" si="14"/>
        <v>3150</v>
      </c>
      <c r="Q39" s="637">
        <f t="shared" si="7"/>
        <v>0.7079365079365079</v>
      </c>
    </row>
    <row r="40" ht="14.25">
      <c r="A40" s="274" t="s">
        <v>238</v>
      </c>
    </row>
    <row r="41" ht="14.25">
      <c r="A41" s="274" t="s">
        <v>67</v>
      </c>
    </row>
  </sheetData>
  <sheetProtection/>
  <mergeCells count="13"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</mergeCells>
  <conditionalFormatting sqref="Q40:Q65536 I40:I65536 Q3:Q6 I3:I6">
    <cfRule type="cellIs" priority="1" dxfId="0" operator="lessThan" stopIfTrue="1">
      <formula>0</formula>
    </cfRule>
  </conditionalFormatting>
  <conditionalFormatting sqref="I7:I39 Q7:Q39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Q56"/>
  <sheetViews>
    <sheetView showGridLines="0" zoomScale="85" zoomScaleNormal="85" zoomScalePageLayoutView="0" workbookViewId="0" topLeftCell="A4">
      <selection activeCell="A1" sqref="A1"/>
    </sheetView>
  </sheetViews>
  <sheetFormatPr defaultColWidth="9.140625" defaultRowHeight="12.75"/>
  <cols>
    <col min="1" max="1" width="19.140625" style="638" customWidth="1"/>
    <col min="2" max="4" width="9.7109375" style="638" bestFit="1" customWidth="1"/>
    <col min="5" max="5" width="10.7109375" style="638" bestFit="1" customWidth="1"/>
    <col min="6" max="8" width="9.7109375" style="638" bestFit="1" customWidth="1"/>
    <col min="9" max="9" width="9.421875" style="638" bestFit="1" customWidth="1"/>
    <col min="10" max="11" width="11.140625" style="638" customWidth="1"/>
    <col min="12" max="12" width="12.28125" style="638" customWidth="1"/>
    <col min="13" max="13" width="10.7109375" style="638" bestFit="1" customWidth="1"/>
    <col min="14" max="14" width="10.8515625" style="638" customWidth="1"/>
    <col min="15" max="15" width="11.00390625" style="638" customWidth="1"/>
    <col min="16" max="16" width="12.140625" style="638" customWidth="1"/>
    <col min="17" max="17" width="9.421875" style="638" bestFit="1" customWidth="1"/>
    <col min="18" max="16384" width="9.140625" style="638" customWidth="1"/>
  </cols>
  <sheetData>
    <row r="1" spans="16:17" ht="18.75" thickBot="1">
      <c r="P1" s="639" t="s">
        <v>0</v>
      </c>
      <c r="Q1" s="640"/>
    </row>
    <row r="2" ht="5.25" customHeight="1" thickBot="1"/>
    <row r="3" spans="1:17" ht="30" customHeight="1" thickBot="1">
      <c r="A3" s="641" t="s">
        <v>239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3"/>
    </row>
    <row r="4" spans="1:17" s="648" customFormat="1" ht="15.75" customHeight="1" thickBot="1">
      <c r="A4" s="644" t="s">
        <v>240</v>
      </c>
      <c r="B4" s="645" t="s">
        <v>39</v>
      </c>
      <c r="C4" s="646"/>
      <c r="D4" s="646"/>
      <c r="E4" s="646"/>
      <c r="F4" s="646"/>
      <c r="G4" s="646"/>
      <c r="H4" s="646"/>
      <c r="I4" s="647"/>
      <c r="J4" s="645" t="s">
        <v>40</v>
      </c>
      <c r="K4" s="646"/>
      <c r="L4" s="646"/>
      <c r="M4" s="646"/>
      <c r="N4" s="646"/>
      <c r="O4" s="646"/>
      <c r="P4" s="646"/>
      <c r="Q4" s="647"/>
    </row>
    <row r="5" spans="1:17" s="654" customFormat="1" ht="26.25" customHeight="1">
      <c r="A5" s="649"/>
      <c r="B5" s="650" t="s">
        <v>41</v>
      </c>
      <c r="C5" s="651"/>
      <c r="D5" s="651"/>
      <c r="E5" s="652" t="s">
        <v>42</v>
      </c>
      <c r="F5" s="650" t="s">
        <v>43</v>
      </c>
      <c r="G5" s="651"/>
      <c r="H5" s="651"/>
      <c r="I5" s="653" t="s">
        <v>44</v>
      </c>
      <c r="J5" s="650" t="s">
        <v>211</v>
      </c>
      <c r="K5" s="651"/>
      <c r="L5" s="651"/>
      <c r="M5" s="652" t="s">
        <v>42</v>
      </c>
      <c r="N5" s="650" t="s">
        <v>212</v>
      </c>
      <c r="O5" s="651"/>
      <c r="P5" s="651"/>
      <c r="Q5" s="652" t="s">
        <v>44</v>
      </c>
    </row>
    <row r="6" spans="1:17" s="660" customFormat="1" ht="14.25" thickBot="1">
      <c r="A6" s="655"/>
      <c r="B6" s="656" t="s">
        <v>11</v>
      </c>
      <c r="C6" s="657" t="s">
        <v>12</v>
      </c>
      <c r="D6" s="657" t="s">
        <v>13</v>
      </c>
      <c r="E6" s="658"/>
      <c r="F6" s="656" t="s">
        <v>11</v>
      </c>
      <c r="G6" s="657" t="s">
        <v>12</v>
      </c>
      <c r="H6" s="657" t="s">
        <v>13</v>
      </c>
      <c r="I6" s="659"/>
      <c r="J6" s="656" t="s">
        <v>11</v>
      </c>
      <c r="K6" s="657" t="s">
        <v>12</v>
      </c>
      <c r="L6" s="657" t="s">
        <v>13</v>
      </c>
      <c r="M6" s="658"/>
      <c r="N6" s="656" t="s">
        <v>11</v>
      </c>
      <c r="O6" s="657" t="s">
        <v>12</v>
      </c>
      <c r="P6" s="657" t="s">
        <v>13</v>
      </c>
      <c r="Q6" s="658"/>
    </row>
    <row r="7" spans="1:17" s="667" customFormat="1" ht="18" customHeight="1" thickBot="1">
      <c r="A7" s="661" t="s">
        <v>4</v>
      </c>
      <c r="B7" s="662">
        <f>B8+B20+B32+B38+B47+B54</f>
        <v>250371</v>
      </c>
      <c r="C7" s="663">
        <f>C8+C20+C32+C38+C47+C54</f>
        <v>216855</v>
      </c>
      <c r="D7" s="664">
        <f>C7+B7</f>
        <v>467226</v>
      </c>
      <c r="E7" s="665">
        <f aca="true" t="shared" si="0" ref="E7:E54">D7/$D$7</f>
        <v>1</v>
      </c>
      <c r="F7" s="662">
        <f>F8+F20+F32+F38+F47+F54</f>
        <v>213521</v>
      </c>
      <c r="G7" s="663">
        <f>G8+G20+G32+G38+G47+G54</f>
        <v>191654</v>
      </c>
      <c r="H7" s="664">
        <f>G7+F7</f>
        <v>405175</v>
      </c>
      <c r="I7" s="666">
        <f>IF(ISERROR(D7/H7-1),"         /0",(D7/H7-1))</f>
        <v>0.1531461714074165</v>
      </c>
      <c r="J7" s="662">
        <f>J8+J20+J32+J38+J47+J54</f>
        <v>737374</v>
      </c>
      <c r="K7" s="663">
        <f>K8+K20+K32+K38+K47+K54</f>
        <v>666843</v>
      </c>
      <c r="L7" s="664">
        <f>K7+J7</f>
        <v>1404217</v>
      </c>
      <c r="M7" s="665">
        <f aca="true" t="shared" si="1" ref="M7:M54">L7/$L$7</f>
        <v>1</v>
      </c>
      <c r="N7" s="662">
        <f>N8+N20+N32+N38+N47+N54</f>
        <v>674652</v>
      </c>
      <c r="O7" s="663">
        <f>O8+O20+O32+O38+O47+O54</f>
        <v>610457</v>
      </c>
      <c r="P7" s="664">
        <f>O7+N7</f>
        <v>1285109</v>
      </c>
      <c r="Q7" s="666">
        <f>IF(ISERROR(L7/P7-1),"         /0",(L7/P7-1))</f>
        <v>0.09268318874118853</v>
      </c>
    </row>
    <row r="8" spans="1:17" s="673" customFormat="1" ht="18.75" customHeight="1">
      <c r="A8" s="668" t="s">
        <v>213</v>
      </c>
      <c r="B8" s="669">
        <f>SUM(B9:B19)</f>
        <v>95095</v>
      </c>
      <c r="C8" s="670">
        <f>SUM(C9:C19)</f>
        <v>80696</v>
      </c>
      <c r="D8" s="670">
        <f>C8+B8</f>
        <v>175791</v>
      </c>
      <c r="E8" s="671">
        <f t="shared" si="0"/>
        <v>0.3762440446379268</v>
      </c>
      <c r="F8" s="669">
        <f>SUM(F9:F19)</f>
        <v>77105</v>
      </c>
      <c r="G8" s="670">
        <f>SUM(G9:G19)</f>
        <v>68216</v>
      </c>
      <c r="H8" s="670">
        <f>G8+F8</f>
        <v>145321</v>
      </c>
      <c r="I8" s="672">
        <f>IF(ISERROR(D8/H8-1),"         /0",IF(D8/H8&gt;5,"  *  ",(D8/H8-1)))</f>
        <v>0.20967375671788657</v>
      </c>
      <c r="J8" s="669">
        <f>SUM(J9:J19)</f>
        <v>271293</v>
      </c>
      <c r="K8" s="670">
        <f>SUM(K9:K19)</f>
        <v>255714</v>
      </c>
      <c r="L8" s="670">
        <f>K8+J8</f>
        <v>527007</v>
      </c>
      <c r="M8" s="671">
        <f t="shared" si="1"/>
        <v>0.3753031048619978</v>
      </c>
      <c r="N8" s="669">
        <f>SUM(N9:N19)</f>
        <v>232145</v>
      </c>
      <c r="O8" s="670">
        <f>SUM(O9:O19)</f>
        <v>222496</v>
      </c>
      <c r="P8" s="670">
        <f>O8+N8</f>
        <v>454641</v>
      </c>
      <c r="Q8" s="672">
        <f>IF(ISERROR(L8/P8-1),"         /0",IF(L8/P8&gt;5,"  *  ",(L8/P8-1)))</f>
        <v>0.15917174209981066</v>
      </c>
    </row>
    <row r="9" spans="1:17" ht="18.75" customHeight="1">
      <c r="A9" s="674" t="s">
        <v>47</v>
      </c>
      <c r="B9" s="675">
        <v>35781</v>
      </c>
      <c r="C9" s="676">
        <v>30918</v>
      </c>
      <c r="D9" s="676">
        <f>C9+B9</f>
        <v>66699</v>
      </c>
      <c r="E9" s="677">
        <f t="shared" si="0"/>
        <v>0.1427553261162692</v>
      </c>
      <c r="F9" s="675">
        <v>31237</v>
      </c>
      <c r="G9" s="676">
        <v>27886</v>
      </c>
      <c r="H9" s="676">
        <f>G9+F9</f>
        <v>59123</v>
      </c>
      <c r="I9" s="678">
        <f aca="true" t="shared" si="2" ref="I9:I54">IF(ISERROR(D9/H9-1),"         /0",IF(D9/H9&gt;5,"  *  ",(D9/H9-1)))</f>
        <v>0.12813964108722486</v>
      </c>
      <c r="J9" s="675">
        <v>99698</v>
      </c>
      <c r="K9" s="676">
        <v>98459</v>
      </c>
      <c r="L9" s="676">
        <f>K9+J9</f>
        <v>198157</v>
      </c>
      <c r="M9" s="677">
        <f t="shared" si="1"/>
        <v>0.14111565377715837</v>
      </c>
      <c r="N9" s="676">
        <v>98291</v>
      </c>
      <c r="O9" s="676">
        <v>97917</v>
      </c>
      <c r="P9" s="676">
        <f>O9+N9</f>
        <v>196208</v>
      </c>
      <c r="Q9" s="678">
        <f aca="true" t="shared" si="3" ref="Q9:Q54">IF(ISERROR(L9/P9-1),"         /0",IF(L9/P9&gt;5,"  *  ",(L9/P9-1)))</f>
        <v>0.009933336051537234</v>
      </c>
    </row>
    <row r="10" spans="1:17" ht="18.75" customHeight="1">
      <c r="A10" s="674" t="s">
        <v>71</v>
      </c>
      <c r="B10" s="675">
        <v>17785</v>
      </c>
      <c r="C10" s="676">
        <v>15732</v>
      </c>
      <c r="D10" s="676">
        <f>C10+B10</f>
        <v>33517</v>
      </c>
      <c r="E10" s="677">
        <f t="shared" si="0"/>
        <v>0.07173616194304255</v>
      </c>
      <c r="F10" s="675">
        <v>14928</v>
      </c>
      <c r="G10" s="676">
        <v>14409</v>
      </c>
      <c r="H10" s="676">
        <f>G10+F10</f>
        <v>29337</v>
      </c>
      <c r="I10" s="678">
        <f t="shared" si="2"/>
        <v>0.14248218972628424</v>
      </c>
      <c r="J10" s="675">
        <v>50828</v>
      </c>
      <c r="K10" s="676">
        <v>49778</v>
      </c>
      <c r="L10" s="676">
        <f>K10+J10</f>
        <v>100606</v>
      </c>
      <c r="M10" s="677">
        <f t="shared" si="1"/>
        <v>0.07164562172370795</v>
      </c>
      <c r="N10" s="676">
        <v>46443</v>
      </c>
      <c r="O10" s="676">
        <v>48357</v>
      </c>
      <c r="P10" s="676">
        <f>O10+N10</f>
        <v>94800</v>
      </c>
      <c r="Q10" s="678">
        <f t="shared" si="3"/>
        <v>0.061244725738396566</v>
      </c>
    </row>
    <row r="11" spans="1:17" ht="18.75" customHeight="1">
      <c r="A11" s="674" t="s">
        <v>73</v>
      </c>
      <c r="B11" s="675">
        <v>10272</v>
      </c>
      <c r="C11" s="676">
        <v>8550</v>
      </c>
      <c r="D11" s="676">
        <f>C11+B11</f>
        <v>18822</v>
      </c>
      <c r="E11" s="677">
        <f t="shared" si="0"/>
        <v>0.04028457320440215</v>
      </c>
      <c r="F11" s="675">
        <v>6908</v>
      </c>
      <c r="G11" s="676">
        <v>6401</v>
      </c>
      <c r="H11" s="676">
        <f>G11+F11</f>
        <v>13309</v>
      </c>
      <c r="I11" s="678">
        <f t="shared" si="2"/>
        <v>0.41423097152302946</v>
      </c>
      <c r="J11" s="675">
        <v>30688</v>
      </c>
      <c r="K11" s="676">
        <v>28312</v>
      </c>
      <c r="L11" s="676">
        <f>K11+J11</f>
        <v>59000</v>
      </c>
      <c r="M11" s="677">
        <f t="shared" si="1"/>
        <v>0.042016298050799844</v>
      </c>
      <c r="N11" s="676">
        <v>17044</v>
      </c>
      <c r="O11" s="676">
        <v>16938</v>
      </c>
      <c r="P11" s="676">
        <f>O11+N11</f>
        <v>33982</v>
      </c>
      <c r="Q11" s="678">
        <f t="shared" si="3"/>
        <v>0.7362132893884998</v>
      </c>
    </row>
    <row r="12" spans="1:17" ht="18.75" customHeight="1">
      <c r="A12" s="674" t="s">
        <v>76</v>
      </c>
      <c r="B12" s="675">
        <v>7809</v>
      </c>
      <c r="C12" s="676">
        <v>7779</v>
      </c>
      <c r="D12" s="676">
        <f aca="true" t="shared" si="4" ref="D12:D19">C12+B12</f>
        <v>15588</v>
      </c>
      <c r="E12" s="677">
        <f t="shared" si="0"/>
        <v>0.03336286936086605</v>
      </c>
      <c r="F12" s="675">
        <v>7494</v>
      </c>
      <c r="G12" s="676">
        <v>7741</v>
      </c>
      <c r="H12" s="676">
        <f aca="true" t="shared" si="5" ref="H12:H19">G12+F12</f>
        <v>15235</v>
      </c>
      <c r="I12" s="678">
        <f t="shared" si="2"/>
        <v>0.023170331473580497</v>
      </c>
      <c r="J12" s="675">
        <v>21329</v>
      </c>
      <c r="K12" s="676">
        <v>23743</v>
      </c>
      <c r="L12" s="676">
        <f aca="true" t="shared" si="6" ref="L12:L19">K12+J12</f>
        <v>45072</v>
      </c>
      <c r="M12" s="677">
        <f t="shared" si="1"/>
        <v>0.03209760314823136</v>
      </c>
      <c r="N12" s="676">
        <v>21582</v>
      </c>
      <c r="O12" s="676">
        <v>23963</v>
      </c>
      <c r="P12" s="676">
        <f aca="true" t="shared" si="7" ref="P12:P19">O12+N12</f>
        <v>45545</v>
      </c>
      <c r="Q12" s="678">
        <f t="shared" si="3"/>
        <v>-0.010385333186958001</v>
      </c>
    </row>
    <row r="13" spans="1:17" ht="18.75" customHeight="1">
      <c r="A13" s="674" t="s">
        <v>79</v>
      </c>
      <c r="B13" s="675">
        <v>6376</v>
      </c>
      <c r="C13" s="676">
        <v>5615</v>
      </c>
      <c r="D13" s="676">
        <f t="shared" si="4"/>
        <v>11991</v>
      </c>
      <c r="E13" s="677">
        <f t="shared" si="0"/>
        <v>0.025664239575708545</v>
      </c>
      <c r="F13" s="675">
        <v>5258</v>
      </c>
      <c r="G13" s="676">
        <v>4610</v>
      </c>
      <c r="H13" s="676">
        <f t="shared" si="5"/>
        <v>9868</v>
      </c>
      <c r="I13" s="678">
        <f t="shared" si="2"/>
        <v>0.21513984596676128</v>
      </c>
      <c r="J13" s="675">
        <v>19432</v>
      </c>
      <c r="K13" s="676">
        <v>18177</v>
      </c>
      <c r="L13" s="676">
        <f t="shared" si="6"/>
        <v>37609</v>
      </c>
      <c r="M13" s="677">
        <f t="shared" si="1"/>
        <v>0.02678289751512765</v>
      </c>
      <c r="N13" s="676">
        <v>17624</v>
      </c>
      <c r="O13" s="676">
        <v>15288</v>
      </c>
      <c r="P13" s="676">
        <f t="shared" si="7"/>
        <v>32912</v>
      </c>
      <c r="Q13" s="678">
        <f t="shared" si="3"/>
        <v>0.1427139037433156</v>
      </c>
    </row>
    <row r="14" spans="1:17" ht="18.75" customHeight="1">
      <c r="A14" s="674" t="s">
        <v>48</v>
      </c>
      <c r="B14" s="675">
        <v>5583</v>
      </c>
      <c r="C14" s="676">
        <v>4532</v>
      </c>
      <c r="D14" s="676">
        <f t="shared" si="4"/>
        <v>10115</v>
      </c>
      <c r="E14" s="677">
        <f t="shared" si="0"/>
        <v>0.02164905206473955</v>
      </c>
      <c r="F14" s="675"/>
      <c r="G14" s="676"/>
      <c r="H14" s="676">
        <f t="shared" si="5"/>
        <v>0</v>
      </c>
      <c r="I14" s="678" t="str">
        <f t="shared" si="2"/>
        <v>         /0</v>
      </c>
      <c r="J14" s="675">
        <v>12807</v>
      </c>
      <c r="K14" s="676">
        <v>11720</v>
      </c>
      <c r="L14" s="676">
        <f t="shared" si="6"/>
        <v>24527</v>
      </c>
      <c r="M14" s="677">
        <f t="shared" si="1"/>
        <v>0.017466673598168943</v>
      </c>
      <c r="N14" s="676"/>
      <c r="O14" s="676"/>
      <c r="P14" s="676">
        <f t="shared" si="7"/>
        <v>0</v>
      </c>
      <c r="Q14" s="678" t="str">
        <f t="shared" si="3"/>
        <v>         /0</v>
      </c>
    </row>
    <row r="15" spans="1:17" ht="18.75" customHeight="1">
      <c r="A15" s="674" t="s">
        <v>81</v>
      </c>
      <c r="B15" s="675">
        <v>3737</v>
      </c>
      <c r="C15" s="676">
        <v>3114</v>
      </c>
      <c r="D15" s="676">
        <f t="shared" si="4"/>
        <v>6851</v>
      </c>
      <c r="E15" s="677">
        <f t="shared" si="0"/>
        <v>0.014663139465697542</v>
      </c>
      <c r="F15" s="675">
        <v>3508</v>
      </c>
      <c r="G15" s="676">
        <v>2674</v>
      </c>
      <c r="H15" s="676">
        <f t="shared" si="5"/>
        <v>6182</v>
      </c>
      <c r="I15" s="678">
        <f t="shared" si="2"/>
        <v>0.10821740537043034</v>
      </c>
      <c r="J15" s="675">
        <v>11064</v>
      </c>
      <c r="K15" s="676">
        <v>10442</v>
      </c>
      <c r="L15" s="676">
        <f t="shared" si="6"/>
        <v>21506</v>
      </c>
      <c r="M15" s="677">
        <f t="shared" si="1"/>
        <v>0.015315296709839006</v>
      </c>
      <c r="N15" s="676">
        <v>5211</v>
      </c>
      <c r="O15" s="676">
        <v>4750</v>
      </c>
      <c r="P15" s="676">
        <f t="shared" si="7"/>
        <v>9961</v>
      </c>
      <c r="Q15" s="678">
        <f t="shared" si="3"/>
        <v>1.159020178696918</v>
      </c>
    </row>
    <row r="16" spans="1:17" ht="18.75" customHeight="1">
      <c r="A16" s="674" t="s">
        <v>84</v>
      </c>
      <c r="B16" s="675">
        <v>2697</v>
      </c>
      <c r="C16" s="676">
        <v>1931</v>
      </c>
      <c r="D16" s="676">
        <f>C16+B16</f>
        <v>4628</v>
      </c>
      <c r="E16" s="677">
        <f t="shared" si="0"/>
        <v>0.009905270682710294</v>
      </c>
      <c r="F16" s="675">
        <v>2623</v>
      </c>
      <c r="G16" s="676">
        <v>1693</v>
      </c>
      <c r="H16" s="676">
        <f>G16+F16</f>
        <v>4316</v>
      </c>
      <c r="I16" s="678">
        <f t="shared" si="2"/>
        <v>0.07228915662650603</v>
      </c>
      <c r="J16" s="675">
        <v>7539</v>
      </c>
      <c r="K16" s="676">
        <v>6301</v>
      </c>
      <c r="L16" s="676">
        <f>K16+J16</f>
        <v>13840</v>
      </c>
      <c r="M16" s="677">
        <f t="shared" si="1"/>
        <v>0.009856026525814743</v>
      </c>
      <c r="N16" s="676">
        <v>7285</v>
      </c>
      <c r="O16" s="676">
        <v>5552</v>
      </c>
      <c r="P16" s="676">
        <f>O16+N16</f>
        <v>12837</v>
      </c>
      <c r="Q16" s="678">
        <f t="shared" si="3"/>
        <v>0.07813352029290344</v>
      </c>
    </row>
    <row r="17" spans="1:17" ht="18.75" customHeight="1">
      <c r="A17" s="674" t="s">
        <v>72</v>
      </c>
      <c r="B17" s="675">
        <v>1680</v>
      </c>
      <c r="C17" s="676">
        <v>1208</v>
      </c>
      <c r="D17" s="676">
        <f t="shared" si="4"/>
        <v>2888</v>
      </c>
      <c r="E17" s="677">
        <f t="shared" si="0"/>
        <v>0.0061811628633680485</v>
      </c>
      <c r="F17" s="675">
        <v>1796</v>
      </c>
      <c r="G17" s="676">
        <v>1281</v>
      </c>
      <c r="H17" s="676">
        <f t="shared" si="5"/>
        <v>3077</v>
      </c>
      <c r="I17" s="678">
        <f t="shared" si="2"/>
        <v>-0.06142346441338964</v>
      </c>
      <c r="J17" s="675">
        <v>4776</v>
      </c>
      <c r="K17" s="676">
        <v>3767</v>
      </c>
      <c r="L17" s="676">
        <f t="shared" si="6"/>
        <v>8543</v>
      </c>
      <c r="M17" s="677">
        <f t="shared" si="1"/>
        <v>0.006083817529626831</v>
      </c>
      <c r="N17" s="676">
        <v>5781</v>
      </c>
      <c r="O17" s="676">
        <v>3913</v>
      </c>
      <c r="P17" s="676">
        <f t="shared" si="7"/>
        <v>9694</v>
      </c>
      <c r="Q17" s="678">
        <f t="shared" si="3"/>
        <v>-0.11873323705384775</v>
      </c>
    </row>
    <row r="18" spans="1:17" ht="18.75" customHeight="1">
      <c r="A18" s="674" t="s">
        <v>82</v>
      </c>
      <c r="B18" s="675">
        <v>1361</v>
      </c>
      <c r="C18" s="676">
        <v>1248</v>
      </c>
      <c r="D18" s="676">
        <f t="shared" si="4"/>
        <v>2609</v>
      </c>
      <c r="E18" s="677">
        <f t="shared" si="0"/>
        <v>0.005584021437163172</v>
      </c>
      <c r="F18" s="675">
        <v>1347</v>
      </c>
      <c r="G18" s="676">
        <v>1448</v>
      </c>
      <c r="H18" s="676">
        <f t="shared" si="5"/>
        <v>2795</v>
      </c>
      <c r="I18" s="678">
        <f t="shared" si="2"/>
        <v>-0.06654740608228982</v>
      </c>
      <c r="J18" s="675">
        <v>4184</v>
      </c>
      <c r="K18" s="676">
        <v>4585</v>
      </c>
      <c r="L18" s="676">
        <f t="shared" si="6"/>
        <v>8769</v>
      </c>
      <c r="M18" s="677">
        <f t="shared" si="1"/>
        <v>0.006244761315380742</v>
      </c>
      <c r="N18" s="676">
        <v>4340</v>
      </c>
      <c r="O18" s="676">
        <v>5183</v>
      </c>
      <c r="P18" s="676">
        <f t="shared" si="7"/>
        <v>9523</v>
      </c>
      <c r="Q18" s="678">
        <f t="shared" si="3"/>
        <v>-0.07917673002205183</v>
      </c>
    </row>
    <row r="19" spans="1:17" ht="18.75" customHeight="1" thickBot="1">
      <c r="A19" s="674" t="s">
        <v>104</v>
      </c>
      <c r="B19" s="675">
        <v>2014</v>
      </c>
      <c r="C19" s="676">
        <v>69</v>
      </c>
      <c r="D19" s="676">
        <f t="shared" si="4"/>
        <v>2083</v>
      </c>
      <c r="E19" s="677">
        <f t="shared" si="0"/>
        <v>0.004458227923959711</v>
      </c>
      <c r="F19" s="675">
        <v>2006</v>
      </c>
      <c r="G19" s="676">
        <v>73</v>
      </c>
      <c r="H19" s="676">
        <f t="shared" si="5"/>
        <v>2079</v>
      </c>
      <c r="I19" s="678">
        <f t="shared" si="2"/>
        <v>0.0019240019240018835</v>
      </c>
      <c r="J19" s="675">
        <v>8948</v>
      </c>
      <c r="K19" s="676">
        <v>430</v>
      </c>
      <c r="L19" s="676">
        <f t="shared" si="6"/>
        <v>9378</v>
      </c>
      <c r="M19" s="677">
        <f t="shared" si="1"/>
        <v>0.006678454968142389</v>
      </c>
      <c r="N19" s="676">
        <v>8544</v>
      </c>
      <c r="O19" s="676">
        <v>635</v>
      </c>
      <c r="P19" s="676">
        <f t="shared" si="7"/>
        <v>9179</v>
      </c>
      <c r="Q19" s="678">
        <f t="shared" si="3"/>
        <v>0.021679921560082693</v>
      </c>
    </row>
    <row r="20" spans="1:17" s="673" customFormat="1" ht="18.75" customHeight="1">
      <c r="A20" s="668" t="s">
        <v>174</v>
      </c>
      <c r="B20" s="669">
        <f>SUM(B21:B31)</f>
        <v>67038</v>
      </c>
      <c r="C20" s="670">
        <f>SUM(C21:C31)</f>
        <v>61960</v>
      </c>
      <c r="D20" s="670">
        <f aca="true" t="shared" si="8" ref="D20:D39">C20+B20</f>
        <v>128998</v>
      </c>
      <c r="E20" s="671">
        <f t="shared" si="0"/>
        <v>0.276093368091673</v>
      </c>
      <c r="F20" s="669">
        <f>SUM(F21:F31)</f>
        <v>57116</v>
      </c>
      <c r="G20" s="670">
        <f>SUM(G21:G31)</f>
        <v>53364</v>
      </c>
      <c r="H20" s="670">
        <f aca="true" t="shared" si="9" ref="H20:H39">G20+F20</f>
        <v>110480</v>
      </c>
      <c r="I20" s="672">
        <f t="shared" si="2"/>
        <v>0.1676140477914554</v>
      </c>
      <c r="J20" s="669">
        <f>SUM(J21:J31)</f>
        <v>196585</v>
      </c>
      <c r="K20" s="670">
        <f>SUM(K21:K31)</f>
        <v>186395</v>
      </c>
      <c r="L20" s="670">
        <f aca="true" t="shared" si="10" ref="L20:L39">K20+J20</f>
        <v>382980</v>
      </c>
      <c r="M20" s="671">
        <f t="shared" si="1"/>
        <v>0.272735624194836</v>
      </c>
      <c r="N20" s="669">
        <f>SUM(N21:N31)</f>
        <v>176638</v>
      </c>
      <c r="O20" s="670">
        <f>SUM(O21:O31)</f>
        <v>167799</v>
      </c>
      <c r="P20" s="670">
        <f aca="true" t="shared" si="11" ref="P20:P39">O20+N20</f>
        <v>344437</v>
      </c>
      <c r="Q20" s="672">
        <f t="shared" si="3"/>
        <v>0.11190145077329094</v>
      </c>
    </row>
    <row r="21" spans="1:17" ht="18.75" customHeight="1">
      <c r="A21" s="679" t="s">
        <v>47</v>
      </c>
      <c r="B21" s="680">
        <v>30149</v>
      </c>
      <c r="C21" s="681">
        <v>30059</v>
      </c>
      <c r="D21" s="681">
        <f t="shared" si="8"/>
        <v>60208</v>
      </c>
      <c r="E21" s="682">
        <f t="shared" si="0"/>
        <v>0.12886269171664247</v>
      </c>
      <c r="F21" s="680">
        <v>27460</v>
      </c>
      <c r="G21" s="681">
        <v>27629</v>
      </c>
      <c r="H21" s="681">
        <f t="shared" si="9"/>
        <v>55089</v>
      </c>
      <c r="I21" s="683">
        <f t="shared" si="2"/>
        <v>0.09292236199604287</v>
      </c>
      <c r="J21" s="680">
        <v>88008</v>
      </c>
      <c r="K21" s="681">
        <v>86584</v>
      </c>
      <c r="L21" s="681">
        <f t="shared" si="10"/>
        <v>174592</v>
      </c>
      <c r="M21" s="682">
        <f t="shared" si="1"/>
        <v>0.12433405947941095</v>
      </c>
      <c r="N21" s="681">
        <v>86434</v>
      </c>
      <c r="O21" s="681">
        <v>86217</v>
      </c>
      <c r="P21" s="681">
        <f t="shared" si="11"/>
        <v>172651</v>
      </c>
      <c r="Q21" s="683">
        <f t="shared" si="3"/>
        <v>0.011242332798535815</v>
      </c>
    </row>
    <row r="22" spans="1:17" ht="18.75" customHeight="1">
      <c r="A22" s="679" t="s">
        <v>75</v>
      </c>
      <c r="B22" s="680">
        <v>9007</v>
      </c>
      <c r="C22" s="681">
        <v>7421</v>
      </c>
      <c r="D22" s="681">
        <f t="shared" si="8"/>
        <v>16428</v>
      </c>
      <c r="E22" s="682">
        <f t="shared" si="0"/>
        <v>0.03516071451503127</v>
      </c>
      <c r="F22" s="680">
        <v>6449</v>
      </c>
      <c r="G22" s="681">
        <v>5560</v>
      </c>
      <c r="H22" s="681">
        <f t="shared" si="9"/>
        <v>12009</v>
      </c>
      <c r="I22" s="683">
        <f t="shared" si="2"/>
        <v>0.367974019485386</v>
      </c>
      <c r="J22" s="680">
        <v>23826</v>
      </c>
      <c r="K22" s="681">
        <v>22310</v>
      </c>
      <c r="L22" s="681">
        <f t="shared" si="10"/>
        <v>46136</v>
      </c>
      <c r="M22" s="682">
        <f t="shared" si="1"/>
        <v>0.032855320794435615</v>
      </c>
      <c r="N22" s="681">
        <v>18324</v>
      </c>
      <c r="O22" s="681">
        <v>17393</v>
      </c>
      <c r="P22" s="681">
        <f t="shared" si="11"/>
        <v>35717</v>
      </c>
      <c r="Q22" s="683">
        <f t="shared" si="3"/>
        <v>0.29170983005291595</v>
      </c>
    </row>
    <row r="23" spans="1:17" ht="18.75" customHeight="1">
      <c r="A23" s="679" t="s">
        <v>77</v>
      </c>
      <c r="B23" s="680">
        <v>8851</v>
      </c>
      <c r="C23" s="681">
        <v>7369</v>
      </c>
      <c r="D23" s="681">
        <f t="shared" si="8"/>
        <v>16220</v>
      </c>
      <c r="E23" s="682">
        <f t="shared" si="0"/>
        <v>0.03471553381019036</v>
      </c>
      <c r="F23" s="680">
        <v>5038</v>
      </c>
      <c r="G23" s="681">
        <v>4739</v>
      </c>
      <c r="H23" s="681">
        <f t="shared" si="9"/>
        <v>9777</v>
      </c>
      <c r="I23" s="683">
        <f t="shared" si="2"/>
        <v>0.6589956019228802</v>
      </c>
      <c r="J23" s="680">
        <v>28544</v>
      </c>
      <c r="K23" s="681">
        <v>26365</v>
      </c>
      <c r="L23" s="681">
        <f t="shared" si="10"/>
        <v>54909</v>
      </c>
      <c r="M23" s="682">
        <f t="shared" si="1"/>
        <v>0.03910293067239608</v>
      </c>
      <c r="N23" s="681">
        <v>15256</v>
      </c>
      <c r="O23" s="681">
        <v>15084</v>
      </c>
      <c r="P23" s="681">
        <f t="shared" si="11"/>
        <v>30340</v>
      </c>
      <c r="Q23" s="683">
        <f t="shared" si="3"/>
        <v>0.809789057350033</v>
      </c>
    </row>
    <row r="24" spans="1:17" ht="18.75" customHeight="1">
      <c r="A24" s="679" t="s">
        <v>49</v>
      </c>
      <c r="B24" s="680">
        <v>4811</v>
      </c>
      <c r="C24" s="681">
        <v>3620</v>
      </c>
      <c r="D24" s="681">
        <f t="shared" si="8"/>
        <v>8431</v>
      </c>
      <c r="E24" s="682">
        <f t="shared" si="0"/>
        <v>0.018044800589008318</v>
      </c>
      <c r="F24" s="680">
        <v>6019</v>
      </c>
      <c r="G24" s="681">
        <v>3902</v>
      </c>
      <c r="H24" s="681">
        <f t="shared" si="9"/>
        <v>9921</v>
      </c>
      <c r="I24" s="683">
        <f t="shared" si="2"/>
        <v>-0.15018647313778855</v>
      </c>
      <c r="J24" s="680">
        <v>14082</v>
      </c>
      <c r="K24" s="681">
        <v>10626</v>
      </c>
      <c r="L24" s="681">
        <f t="shared" si="10"/>
        <v>24708</v>
      </c>
      <c r="M24" s="682">
        <f t="shared" si="1"/>
        <v>0.01759557105490106</v>
      </c>
      <c r="N24" s="681">
        <v>18777</v>
      </c>
      <c r="O24" s="681">
        <v>12429</v>
      </c>
      <c r="P24" s="681">
        <f t="shared" si="11"/>
        <v>31206</v>
      </c>
      <c r="Q24" s="683">
        <f t="shared" si="3"/>
        <v>-0.20822918669486634</v>
      </c>
    </row>
    <row r="25" spans="1:17" ht="18.75" customHeight="1">
      <c r="A25" s="679" t="s">
        <v>72</v>
      </c>
      <c r="B25" s="680">
        <v>2798</v>
      </c>
      <c r="C25" s="681">
        <v>2743</v>
      </c>
      <c r="D25" s="681">
        <f t="shared" si="8"/>
        <v>5541</v>
      </c>
      <c r="E25" s="682">
        <f t="shared" si="0"/>
        <v>0.011859357141939876</v>
      </c>
      <c r="F25" s="680">
        <v>1733</v>
      </c>
      <c r="G25" s="681">
        <v>2455</v>
      </c>
      <c r="H25" s="681">
        <f t="shared" si="9"/>
        <v>4188</v>
      </c>
      <c r="I25" s="683">
        <f t="shared" si="2"/>
        <v>0.3230659025787965</v>
      </c>
      <c r="J25" s="680">
        <v>6512</v>
      </c>
      <c r="K25" s="681">
        <v>6647</v>
      </c>
      <c r="L25" s="681">
        <f t="shared" si="10"/>
        <v>13159</v>
      </c>
      <c r="M25" s="682">
        <f t="shared" si="1"/>
        <v>0.009371058746618222</v>
      </c>
      <c r="N25" s="681">
        <v>5066</v>
      </c>
      <c r="O25" s="681">
        <v>6465</v>
      </c>
      <c r="P25" s="681">
        <f t="shared" si="11"/>
        <v>11531</v>
      </c>
      <c r="Q25" s="683">
        <f t="shared" si="3"/>
        <v>0.14118463272916482</v>
      </c>
    </row>
    <row r="26" spans="1:17" ht="18.75" customHeight="1">
      <c r="A26" s="679" t="s">
        <v>50</v>
      </c>
      <c r="B26" s="680">
        <v>2553</v>
      </c>
      <c r="C26" s="681">
        <v>2919</v>
      </c>
      <c r="D26" s="681">
        <f t="shared" si="8"/>
        <v>5472</v>
      </c>
      <c r="E26" s="682">
        <f t="shared" si="0"/>
        <v>0.011711677004276303</v>
      </c>
      <c r="F26" s="680">
        <v>3491</v>
      </c>
      <c r="G26" s="681">
        <v>2376</v>
      </c>
      <c r="H26" s="681">
        <f t="shared" si="9"/>
        <v>5867</v>
      </c>
      <c r="I26" s="683">
        <f t="shared" si="2"/>
        <v>-0.06732572012953808</v>
      </c>
      <c r="J26" s="680">
        <v>8270</v>
      </c>
      <c r="K26" s="681">
        <v>7288</v>
      </c>
      <c r="L26" s="681">
        <f t="shared" si="10"/>
        <v>15558</v>
      </c>
      <c r="M26" s="682">
        <f t="shared" si="1"/>
        <v>0.01107948415380244</v>
      </c>
      <c r="N26" s="681">
        <v>10557</v>
      </c>
      <c r="O26" s="681">
        <v>7622</v>
      </c>
      <c r="P26" s="681">
        <f t="shared" si="11"/>
        <v>18179</v>
      </c>
      <c r="Q26" s="683">
        <f t="shared" si="3"/>
        <v>-0.1441773474888608</v>
      </c>
    </row>
    <row r="27" spans="1:17" ht="18.75" customHeight="1">
      <c r="A27" s="679" t="s">
        <v>83</v>
      </c>
      <c r="B27" s="680">
        <v>2503</v>
      </c>
      <c r="C27" s="681">
        <v>2158</v>
      </c>
      <c r="D27" s="681">
        <f t="shared" si="8"/>
        <v>4661</v>
      </c>
      <c r="E27" s="682">
        <f t="shared" si="0"/>
        <v>0.009975900313766784</v>
      </c>
      <c r="F27" s="680">
        <v>1537</v>
      </c>
      <c r="G27" s="681">
        <v>1650</v>
      </c>
      <c r="H27" s="681">
        <f t="shared" si="9"/>
        <v>3187</v>
      </c>
      <c r="I27" s="683">
        <f t="shared" si="2"/>
        <v>0.46250392218387204</v>
      </c>
      <c r="J27" s="680">
        <v>8402</v>
      </c>
      <c r="K27" s="681">
        <v>7916</v>
      </c>
      <c r="L27" s="681">
        <f t="shared" si="10"/>
        <v>16318</v>
      </c>
      <c r="M27" s="682">
        <f t="shared" si="1"/>
        <v>0.011620711043948335</v>
      </c>
      <c r="N27" s="681">
        <v>4856</v>
      </c>
      <c r="O27" s="681">
        <v>4907</v>
      </c>
      <c r="P27" s="681">
        <f t="shared" si="11"/>
        <v>9763</v>
      </c>
      <c r="Q27" s="683">
        <f t="shared" si="3"/>
        <v>0.671412475673461</v>
      </c>
    </row>
    <row r="28" spans="1:17" ht="18.75" customHeight="1">
      <c r="A28" s="679" t="s">
        <v>86</v>
      </c>
      <c r="B28" s="680">
        <v>1675</v>
      </c>
      <c r="C28" s="681">
        <v>1667</v>
      </c>
      <c r="D28" s="681">
        <f t="shared" si="8"/>
        <v>3342</v>
      </c>
      <c r="E28" s="682">
        <f t="shared" si="0"/>
        <v>0.007152855363357347</v>
      </c>
      <c r="F28" s="680">
        <v>1336</v>
      </c>
      <c r="G28" s="681">
        <v>1354</v>
      </c>
      <c r="H28" s="681">
        <f t="shared" si="9"/>
        <v>2690</v>
      </c>
      <c r="I28" s="683">
        <f t="shared" si="2"/>
        <v>0.24237918215613385</v>
      </c>
      <c r="J28" s="680">
        <v>4591</v>
      </c>
      <c r="K28" s="681">
        <v>4515</v>
      </c>
      <c r="L28" s="681">
        <f t="shared" si="10"/>
        <v>9106</v>
      </c>
      <c r="M28" s="682">
        <f t="shared" si="1"/>
        <v>0.006484752712721751</v>
      </c>
      <c r="N28" s="681">
        <v>4790</v>
      </c>
      <c r="O28" s="681">
        <v>5030</v>
      </c>
      <c r="P28" s="681">
        <f t="shared" si="11"/>
        <v>9820</v>
      </c>
      <c r="Q28" s="683">
        <f t="shared" si="3"/>
        <v>-0.07270875763747453</v>
      </c>
    </row>
    <row r="29" spans="1:17" ht="18.75" customHeight="1">
      <c r="A29" s="679" t="s">
        <v>82</v>
      </c>
      <c r="B29" s="680">
        <v>1588</v>
      </c>
      <c r="C29" s="681">
        <v>1093</v>
      </c>
      <c r="D29" s="681">
        <f t="shared" si="8"/>
        <v>2681</v>
      </c>
      <c r="E29" s="682">
        <f t="shared" si="0"/>
        <v>0.0057381224503773335</v>
      </c>
      <c r="F29" s="680">
        <v>1849</v>
      </c>
      <c r="G29" s="681">
        <v>1580</v>
      </c>
      <c r="H29" s="681">
        <f t="shared" si="9"/>
        <v>3429</v>
      </c>
      <c r="I29" s="683">
        <f t="shared" si="2"/>
        <v>-0.2181393992417614</v>
      </c>
      <c r="J29" s="680">
        <v>5370</v>
      </c>
      <c r="K29" s="681">
        <v>5108</v>
      </c>
      <c r="L29" s="681">
        <f t="shared" si="10"/>
        <v>10478</v>
      </c>
      <c r="M29" s="682">
        <f t="shared" si="1"/>
        <v>0.00746180967756408</v>
      </c>
      <c r="N29" s="681">
        <v>5531</v>
      </c>
      <c r="O29" s="681">
        <v>5596</v>
      </c>
      <c r="P29" s="681">
        <f t="shared" si="11"/>
        <v>11127</v>
      </c>
      <c r="Q29" s="683">
        <f t="shared" si="3"/>
        <v>-0.058326592972050006</v>
      </c>
    </row>
    <row r="30" spans="1:17" ht="18.75" customHeight="1">
      <c r="A30" s="679" t="s">
        <v>87</v>
      </c>
      <c r="B30" s="680">
        <v>1340</v>
      </c>
      <c r="C30" s="681">
        <v>1212</v>
      </c>
      <c r="D30" s="681">
        <f t="shared" si="8"/>
        <v>2552</v>
      </c>
      <c r="E30" s="682">
        <f t="shared" si="0"/>
        <v>0.00546202480170196</v>
      </c>
      <c r="F30" s="680">
        <v>663</v>
      </c>
      <c r="G30" s="681">
        <v>555</v>
      </c>
      <c r="H30" s="681">
        <f t="shared" si="9"/>
        <v>1218</v>
      </c>
      <c r="I30" s="683">
        <f t="shared" si="2"/>
        <v>1.0952380952380953</v>
      </c>
      <c r="J30" s="680">
        <v>3458</v>
      </c>
      <c r="K30" s="681">
        <v>3797</v>
      </c>
      <c r="L30" s="681">
        <f t="shared" si="10"/>
        <v>7255</v>
      </c>
      <c r="M30" s="682">
        <f t="shared" si="1"/>
        <v>0.005166580378958523</v>
      </c>
      <c r="N30" s="681">
        <v>1911</v>
      </c>
      <c r="O30" s="681">
        <v>2149</v>
      </c>
      <c r="P30" s="681">
        <f t="shared" si="11"/>
        <v>4060</v>
      </c>
      <c r="Q30" s="683">
        <f t="shared" si="3"/>
        <v>0.7869458128078817</v>
      </c>
    </row>
    <row r="31" spans="1:17" ht="18.75" customHeight="1" thickBot="1">
      <c r="A31" s="679" t="s">
        <v>104</v>
      </c>
      <c r="B31" s="680">
        <v>1763</v>
      </c>
      <c r="C31" s="681">
        <v>1699</v>
      </c>
      <c r="D31" s="681">
        <f t="shared" si="8"/>
        <v>3462</v>
      </c>
      <c r="E31" s="682">
        <f t="shared" si="0"/>
        <v>0.00740969038538095</v>
      </c>
      <c r="F31" s="680">
        <v>1541</v>
      </c>
      <c r="G31" s="681">
        <v>1564</v>
      </c>
      <c r="H31" s="681">
        <f t="shared" si="9"/>
        <v>3105</v>
      </c>
      <c r="I31" s="683">
        <f t="shared" si="2"/>
        <v>0.114975845410628</v>
      </c>
      <c r="J31" s="680">
        <v>5522</v>
      </c>
      <c r="K31" s="681">
        <v>5239</v>
      </c>
      <c r="L31" s="681">
        <f t="shared" si="10"/>
        <v>10761</v>
      </c>
      <c r="M31" s="682">
        <f t="shared" si="1"/>
        <v>0.007663345480078933</v>
      </c>
      <c r="N31" s="681">
        <v>5136</v>
      </c>
      <c r="O31" s="681">
        <v>4907</v>
      </c>
      <c r="P31" s="681">
        <f t="shared" si="11"/>
        <v>10043</v>
      </c>
      <c r="Q31" s="683">
        <f t="shared" si="3"/>
        <v>0.07149258189783936</v>
      </c>
    </row>
    <row r="32" spans="1:17" s="673" customFormat="1" ht="18.75" customHeight="1">
      <c r="A32" s="668" t="s">
        <v>186</v>
      </c>
      <c r="B32" s="669">
        <f>SUM(B33:B37)</f>
        <v>32135</v>
      </c>
      <c r="C32" s="670">
        <f>SUM(C33:C37)</f>
        <v>25426</v>
      </c>
      <c r="D32" s="670">
        <f t="shared" si="8"/>
        <v>57561</v>
      </c>
      <c r="E32" s="671">
        <f t="shared" si="0"/>
        <v>0.12319733918917183</v>
      </c>
      <c r="F32" s="669">
        <f>SUM(F33:F37)</f>
        <v>32527</v>
      </c>
      <c r="G32" s="670">
        <f>SUM(G33:G37)</f>
        <v>25800</v>
      </c>
      <c r="H32" s="670">
        <f t="shared" si="9"/>
        <v>58327</v>
      </c>
      <c r="I32" s="672">
        <f t="shared" si="2"/>
        <v>-0.013132854424194651</v>
      </c>
      <c r="J32" s="669">
        <f>SUM(J33:J37)</f>
        <v>104535</v>
      </c>
      <c r="K32" s="670">
        <f>SUM(K33:K37)</f>
        <v>79107</v>
      </c>
      <c r="L32" s="670">
        <f t="shared" si="10"/>
        <v>183642</v>
      </c>
      <c r="M32" s="671">
        <f t="shared" si="1"/>
        <v>0.13077893231601667</v>
      </c>
      <c r="N32" s="669">
        <f>SUM(N33:N37)</f>
        <v>106473</v>
      </c>
      <c r="O32" s="670">
        <f>SUM(O33:O37)</f>
        <v>82879</v>
      </c>
      <c r="P32" s="670">
        <f t="shared" si="11"/>
        <v>189352</v>
      </c>
      <c r="Q32" s="672">
        <f t="shared" si="3"/>
        <v>-0.0301554776289662</v>
      </c>
    </row>
    <row r="33" spans="1:17" ht="18.75" customHeight="1">
      <c r="A33" s="679" t="s">
        <v>47</v>
      </c>
      <c r="B33" s="680">
        <v>12216</v>
      </c>
      <c r="C33" s="681">
        <v>11281</v>
      </c>
      <c r="D33" s="681">
        <f t="shared" si="8"/>
        <v>23497</v>
      </c>
      <c r="E33" s="682">
        <f t="shared" si="0"/>
        <v>0.05029043760407169</v>
      </c>
      <c r="F33" s="680">
        <v>11899</v>
      </c>
      <c r="G33" s="681">
        <v>11335</v>
      </c>
      <c r="H33" s="681">
        <f t="shared" si="9"/>
        <v>23234</v>
      </c>
      <c r="I33" s="683">
        <f t="shared" si="2"/>
        <v>0.011319617801497817</v>
      </c>
      <c r="J33" s="680">
        <v>39004</v>
      </c>
      <c r="K33" s="681">
        <v>35147</v>
      </c>
      <c r="L33" s="681">
        <f t="shared" si="10"/>
        <v>74151</v>
      </c>
      <c r="M33" s="682">
        <f t="shared" si="1"/>
        <v>0.05280594096211626</v>
      </c>
      <c r="N33" s="680">
        <v>34637</v>
      </c>
      <c r="O33" s="681">
        <v>36053</v>
      </c>
      <c r="P33" s="676">
        <f t="shared" si="11"/>
        <v>70690</v>
      </c>
      <c r="Q33" s="683">
        <f t="shared" si="3"/>
        <v>0.048960248974395215</v>
      </c>
    </row>
    <row r="34" spans="1:17" ht="18.75" customHeight="1">
      <c r="A34" s="679" t="s">
        <v>74</v>
      </c>
      <c r="B34" s="680">
        <v>9560</v>
      </c>
      <c r="C34" s="681">
        <v>8300</v>
      </c>
      <c r="D34" s="681">
        <f>C34+B34</f>
        <v>17860</v>
      </c>
      <c r="E34" s="682">
        <f t="shared" si="0"/>
        <v>0.03822561244451293</v>
      </c>
      <c r="F34" s="680">
        <v>8913</v>
      </c>
      <c r="G34" s="681">
        <v>7355</v>
      </c>
      <c r="H34" s="681">
        <f>G34+F34</f>
        <v>16268</v>
      </c>
      <c r="I34" s="683">
        <f t="shared" si="2"/>
        <v>0.09786083107941979</v>
      </c>
      <c r="J34" s="680">
        <v>30290</v>
      </c>
      <c r="K34" s="681">
        <v>25698</v>
      </c>
      <c r="L34" s="681">
        <f>K34+J34</f>
        <v>55988</v>
      </c>
      <c r="M34" s="682">
        <f t="shared" si="1"/>
        <v>0.03987133042827426</v>
      </c>
      <c r="N34" s="680">
        <v>30743</v>
      </c>
      <c r="O34" s="681">
        <v>24112</v>
      </c>
      <c r="P34" s="676">
        <f>O34+N34</f>
        <v>54855</v>
      </c>
      <c r="Q34" s="683">
        <f t="shared" si="3"/>
        <v>0.020654452647889787</v>
      </c>
    </row>
    <row r="35" spans="1:17" ht="18.75" customHeight="1">
      <c r="A35" s="679" t="s">
        <v>78</v>
      </c>
      <c r="B35" s="680">
        <v>7220</v>
      </c>
      <c r="C35" s="681">
        <v>5845</v>
      </c>
      <c r="D35" s="681">
        <f>C35+B35</f>
        <v>13065</v>
      </c>
      <c r="E35" s="682">
        <f t="shared" si="0"/>
        <v>0.02796291302281979</v>
      </c>
      <c r="F35" s="680">
        <v>6692</v>
      </c>
      <c r="G35" s="681">
        <v>5668</v>
      </c>
      <c r="H35" s="681">
        <f>G35+F35</f>
        <v>12360</v>
      </c>
      <c r="I35" s="683">
        <f t="shared" si="2"/>
        <v>0.05703883495145634</v>
      </c>
      <c r="J35" s="680">
        <v>21776</v>
      </c>
      <c r="K35" s="681">
        <v>18262</v>
      </c>
      <c r="L35" s="681">
        <f>K35+J35</f>
        <v>40038</v>
      </c>
      <c r="M35" s="682">
        <f t="shared" si="1"/>
        <v>0.02851268714165973</v>
      </c>
      <c r="N35" s="680">
        <v>21592</v>
      </c>
      <c r="O35" s="681">
        <v>17521</v>
      </c>
      <c r="P35" s="676">
        <f>O35+N35</f>
        <v>39113</v>
      </c>
      <c r="Q35" s="683">
        <f t="shared" si="3"/>
        <v>0.02364942602203879</v>
      </c>
    </row>
    <row r="36" spans="1:17" ht="18.75" customHeight="1">
      <c r="A36" s="679" t="s">
        <v>49</v>
      </c>
      <c r="B36" s="680">
        <v>1682</v>
      </c>
      <c r="C36" s="681"/>
      <c r="D36" s="681">
        <f t="shared" si="8"/>
        <v>1682</v>
      </c>
      <c r="E36" s="682">
        <f t="shared" si="0"/>
        <v>0.0035999708920308373</v>
      </c>
      <c r="F36" s="680">
        <v>1753</v>
      </c>
      <c r="G36" s="681"/>
      <c r="H36" s="681">
        <f t="shared" si="9"/>
        <v>1753</v>
      </c>
      <c r="I36" s="683">
        <f t="shared" si="2"/>
        <v>-0.04050199657729603</v>
      </c>
      <c r="J36" s="680">
        <v>5784</v>
      </c>
      <c r="K36" s="681"/>
      <c r="L36" s="681">
        <f t="shared" si="10"/>
        <v>5784</v>
      </c>
      <c r="M36" s="682">
        <f t="shared" si="1"/>
        <v>0.004119021490268242</v>
      </c>
      <c r="N36" s="680">
        <v>5794</v>
      </c>
      <c r="O36" s="681"/>
      <c r="P36" s="676">
        <f t="shared" si="11"/>
        <v>5794</v>
      </c>
      <c r="Q36" s="683">
        <f t="shared" si="3"/>
        <v>-0.0017259233690024578</v>
      </c>
    </row>
    <row r="37" spans="1:17" ht="18.75" customHeight="1" thickBot="1">
      <c r="A37" s="679" t="s">
        <v>104</v>
      </c>
      <c r="B37" s="680">
        <v>1457</v>
      </c>
      <c r="C37" s="681">
        <v>0</v>
      </c>
      <c r="D37" s="681">
        <f>C37+B37</f>
        <v>1457</v>
      </c>
      <c r="E37" s="682">
        <f t="shared" si="0"/>
        <v>0.0031184052257365816</v>
      </c>
      <c r="F37" s="680">
        <v>3270</v>
      </c>
      <c r="G37" s="681">
        <v>1442</v>
      </c>
      <c r="H37" s="681">
        <f>G37+F37</f>
        <v>4712</v>
      </c>
      <c r="I37" s="683">
        <f t="shared" si="2"/>
        <v>-0.6907894736842105</v>
      </c>
      <c r="J37" s="680">
        <v>7681</v>
      </c>
      <c r="K37" s="681">
        <v>0</v>
      </c>
      <c r="L37" s="681">
        <f>K37+J37</f>
        <v>7681</v>
      </c>
      <c r="M37" s="682">
        <f t="shared" si="1"/>
        <v>0.005469952293698196</v>
      </c>
      <c r="N37" s="680">
        <v>13707</v>
      </c>
      <c r="O37" s="681">
        <v>5193</v>
      </c>
      <c r="P37" s="676">
        <f>O37+N37</f>
        <v>18900</v>
      </c>
      <c r="Q37" s="683">
        <f t="shared" si="3"/>
        <v>-0.5935978835978837</v>
      </c>
    </row>
    <row r="38" spans="1:17" s="673" customFormat="1" ht="18.75" customHeight="1">
      <c r="A38" s="668" t="s">
        <v>228</v>
      </c>
      <c r="B38" s="669">
        <f>SUM(B39:B46)</f>
        <v>50315</v>
      </c>
      <c r="C38" s="670">
        <f>SUM(C39:C46)</f>
        <v>44486</v>
      </c>
      <c r="D38" s="670">
        <f t="shared" si="8"/>
        <v>94801</v>
      </c>
      <c r="E38" s="671">
        <f t="shared" si="0"/>
        <v>0.20290180769049668</v>
      </c>
      <c r="F38" s="669">
        <f>SUM(F39:F46)</f>
        <v>41765</v>
      </c>
      <c r="G38" s="670">
        <f>SUM(G39:G46)</f>
        <v>40104</v>
      </c>
      <c r="H38" s="670">
        <f t="shared" si="9"/>
        <v>81869</v>
      </c>
      <c r="I38" s="672">
        <f t="shared" si="2"/>
        <v>0.157959667273327</v>
      </c>
      <c r="J38" s="669">
        <f>SUM(J39:J46)</f>
        <v>145724</v>
      </c>
      <c r="K38" s="670">
        <f>SUM(K39:K46)</f>
        <v>130548</v>
      </c>
      <c r="L38" s="670">
        <f t="shared" si="10"/>
        <v>276272</v>
      </c>
      <c r="M38" s="671">
        <f t="shared" si="1"/>
        <v>0.19674452025577244</v>
      </c>
      <c r="N38" s="669">
        <f>SUM(N39:N46)</f>
        <v>141859</v>
      </c>
      <c r="O38" s="670">
        <f>SUM(O39:O46)</f>
        <v>123201</v>
      </c>
      <c r="P38" s="670">
        <f t="shared" si="11"/>
        <v>265060</v>
      </c>
      <c r="Q38" s="672">
        <f t="shared" si="3"/>
        <v>0.04229985663623337</v>
      </c>
    </row>
    <row r="39" spans="1:17" s="684" customFormat="1" ht="18.75" customHeight="1">
      <c r="A39" s="674" t="s">
        <v>50</v>
      </c>
      <c r="B39" s="675">
        <v>17830</v>
      </c>
      <c r="C39" s="676">
        <v>14733</v>
      </c>
      <c r="D39" s="676">
        <f t="shared" si="8"/>
        <v>32563</v>
      </c>
      <c r="E39" s="677">
        <f t="shared" si="0"/>
        <v>0.0696943235179549</v>
      </c>
      <c r="F39" s="675">
        <v>14511</v>
      </c>
      <c r="G39" s="676">
        <v>14666</v>
      </c>
      <c r="H39" s="676">
        <f t="shared" si="9"/>
        <v>29177</v>
      </c>
      <c r="I39" s="678">
        <f t="shared" si="2"/>
        <v>0.11605031360318052</v>
      </c>
      <c r="J39" s="675">
        <v>47984</v>
      </c>
      <c r="K39" s="676">
        <v>42266</v>
      </c>
      <c r="L39" s="676">
        <f t="shared" si="10"/>
        <v>90250</v>
      </c>
      <c r="M39" s="677">
        <f t="shared" si="1"/>
        <v>0.06427069320482517</v>
      </c>
      <c r="N39" s="676">
        <v>53894</v>
      </c>
      <c r="O39" s="676">
        <v>43183</v>
      </c>
      <c r="P39" s="676">
        <f t="shared" si="11"/>
        <v>97077</v>
      </c>
      <c r="Q39" s="678">
        <f t="shared" si="3"/>
        <v>-0.07032561780854374</v>
      </c>
    </row>
    <row r="40" spans="1:17" s="684" customFormat="1" ht="18.75" customHeight="1">
      <c r="A40" s="674" t="s">
        <v>72</v>
      </c>
      <c r="B40" s="675">
        <v>12635</v>
      </c>
      <c r="C40" s="676">
        <v>10944</v>
      </c>
      <c r="D40" s="676">
        <f aca="true" t="shared" si="12" ref="D40:D46">C40+B40</f>
        <v>23579</v>
      </c>
      <c r="E40" s="677">
        <f t="shared" si="0"/>
        <v>0.05046594153578782</v>
      </c>
      <c r="F40" s="675">
        <v>11357</v>
      </c>
      <c r="G40" s="676">
        <v>9918</v>
      </c>
      <c r="H40" s="676">
        <f aca="true" t="shared" si="13" ref="H40:H46">G40+F40</f>
        <v>21275</v>
      </c>
      <c r="I40" s="678">
        <f t="shared" si="2"/>
        <v>0.10829612220916562</v>
      </c>
      <c r="J40" s="675">
        <v>38538</v>
      </c>
      <c r="K40" s="676">
        <v>32925</v>
      </c>
      <c r="L40" s="676">
        <f aca="true" t="shared" si="14" ref="L40:L46">K40+J40</f>
        <v>71463</v>
      </c>
      <c r="M40" s="677">
        <f t="shared" si="1"/>
        <v>0.050891706908547614</v>
      </c>
      <c r="N40" s="676">
        <v>34993</v>
      </c>
      <c r="O40" s="676">
        <v>30325</v>
      </c>
      <c r="P40" s="676">
        <f aca="true" t="shared" si="15" ref="P40:P46">O40+N40</f>
        <v>65318</v>
      </c>
      <c r="Q40" s="678">
        <f t="shared" si="3"/>
        <v>0.09407820202700634</v>
      </c>
    </row>
    <row r="41" spans="1:17" s="684" customFormat="1" ht="18.75" customHeight="1">
      <c r="A41" s="674" t="s">
        <v>47</v>
      </c>
      <c r="B41" s="675">
        <v>9792</v>
      </c>
      <c r="C41" s="676">
        <v>9999</v>
      </c>
      <c r="D41" s="676">
        <f>C41+B41</f>
        <v>19791</v>
      </c>
      <c r="E41" s="677">
        <f t="shared" si="0"/>
        <v>0.04235851600724275</v>
      </c>
      <c r="F41" s="675">
        <v>7020</v>
      </c>
      <c r="G41" s="676">
        <v>7548</v>
      </c>
      <c r="H41" s="676">
        <f>G41+F41</f>
        <v>14568</v>
      </c>
      <c r="I41" s="678">
        <f t="shared" si="2"/>
        <v>0.3585255354200989</v>
      </c>
      <c r="J41" s="675">
        <v>27886</v>
      </c>
      <c r="K41" s="676">
        <v>29691</v>
      </c>
      <c r="L41" s="676">
        <f>K41+J41</f>
        <v>57577</v>
      </c>
      <c r="M41" s="677">
        <f t="shared" si="1"/>
        <v>0.04100292191306614</v>
      </c>
      <c r="N41" s="676">
        <v>22567</v>
      </c>
      <c r="O41" s="676">
        <v>23633</v>
      </c>
      <c r="P41" s="676">
        <f>O41+N41</f>
        <v>46200</v>
      </c>
      <c r="Q41" s="678">
        <f t="shared" si="3"/>
        <v>0.24625541125541117</v>
      </c>
    </row>
    <row r="42" spans="1:17" s="684" customFormat="1" ht="18.75" customHeight="1">
      <c r="A42" s="674" t="s">
        <v>80</v>
      </c>
      <c r="B42" s="675">
        <v>5069</v>
      </c>
      <c r="C42" s="676">
        <v>4852</v>
      </c>
      <c r="D42" s="676">
        <f>C42+B42</f>
        <v>9921</v>
      </c>
      <c r="E42" s="677">
        <f t="shared" si="0"/>
        <v>0.02123383544580139</v>
      </c>
      <c r="F42" s="675">
        <v>4071</v>
      </c>
      <c r="G42" s="676">
        <v>4110</v>
      </c>
      <c r="H42" s="676">
        <f>G42+F42</f>
        <v>8181</v>
      </c>
      <c r="I42" s="678">
        <f t="shared" si="2"/>
        <v>0.2126879354602127</v>
      </c>
      <c r="J42" s="675">
        <v>15261</v>
      </c>
      <c r="K42" s="676">
        <v>13570</v>
      </c>
      <c r="L42" s="676">
        <f>K42+J42</f>
        <v>28831</v>
      </c>
      <c r="M42" s="677">
        <f t="shared" si="1"/>
        <v>0.020531726933942545</v>
      </c>
      <c r="N42" s="676">
        <v>13563</v>
      </c>
      <c r="O42" s="676">
        <v>12398</v>
      </c>
      <c r="P42" s="676">
        <f>O42+N42</f>
        <v>25961</v>
      </c>
      <c r="Q42" s="678">
        <f t="shared" si="3"/>
        <v>0.11055044104618461</v>
      </c>
    </row>
    <row r="43" spans="1:17" s="684" customFormat="1" ht="18.75" customHeight="1">
      <c r="A43" s="674" t="s">
        <v>85</v>
      </c>
      <c r="B43" s="675">
        <v>1734</v>
      </c>
      <c r="C43" s="676">
        <v>1691</v>
      </c>
      <c r="D43" s="676">
        <f>C43+B43</f>
        <v>3425</v>
      </c>
      <c r="E43" s="677">
        <f t="shared" si="0"/>
        <v>0.007330499586923673</v>
      </c>
      <c r="F43" s="675">
        <v>2160</v>
      </c>
      <c r="G43" s="676">
        <v>2102</v>
      </c>
      <c r="H43" s="676">
        <f>G43+F43</f>
        <v>4262</v>
      </c>
      <c r="I43" s="678">
        <f t="shared" si="2"/>
        <v>-0.19638667292351009</v>
      </c>
      <c r="J43" s="675">
        <v>5393</v>
      </c>
      <c r="K43" s="676">
        <v>4888</v>
      </c>
      <c r="L43" s="676">
        <f>K43+J43</f>
        <v>10281</v>
      </c>
      <c r="M43" s="677">
        <f t="shared" si="1"/>
        <v>0.007321517970513104</v>
      </c>
      <c r="N43" s="676">
        <v>7321</v>
      </c>
      <c r="O43" s="676">
        <v>7277</v>
      </c>
      <c r="P43" s="676">
        <f>O43+N43</f>
        <v>14598</v>
      </c>
      <c r="Q43" s="678">
        <f t="shared" si="3"/>
        <v>-0.2957254418413481</v>
      </c>
    </row>
    <row r="44" spans="1:17" s="684" customFormat="1" ht="18.75" customHeight="1">
      <c r="A44" s="674" t="s">
        <v>48</v>
      </c>
      <c r="B44" s="675">
        <v>1512</v>
      </c>
      <c r="C44" s="676">
        <v>1439</v>
      </c>
      <c r="D44" s="676">
        <f>C44+B44</f>
        <v>2951</v>
      </c>
      <c r="E44" s="677">
        <f t="shared" si="0"/>
        <v>0.006316001249930441</v>
      </c>
      <c r="F44" s="675">
        <v>1355</v>
      </c>
      <c r="G44" s="676">
        <v>1168</v>
      </c>
      <c r="H44" s="676">
        <f>G44+F44</f>
        <v>2523</v>
      </c>
      <c r="I44" s="678">
        <f t="shared" si="2"/>
        <v>0.1696393182718985</v>
      </c>
      <c r="J44" s="675">
        <v>4642</v>
      </c>
      <c r="K44" s="676">
        <v>4875</v>
      </c>
      <c r="L44" s="676">
        <f>K44+J44</f>
        <v>9517</v>
      </c>
      <c r="M44" s="677">
        <f t="shared" si="1"/>
        <v>0.006777442517787493</v>
      </c>
      <c r="N44" s="676">
        <v>4732</v>
      </c>
      <c r="O44" s="676">
        <v>4279</v>
      </c>
      <c r="P44" s="676">
        <f>O44+N44</f>
        <v>9011</v>
      </c>
      <c r="Q44" s="678">
        <f t="shared" si="3"/>
        <v>0.05615359005659748</v>
      </c>
    </row>
    <row r="45" spans="1:17" s="684" customFormat="1" ht="18.75" customHeight="1">
      <c r="A45" s="674" t="s">
        <v>49</v>
      </c>
      <c r="B45" s="675">
        <v>1444</v>
      </c>
      <c r="C45" s="676">
        <v>828</v>
      </c>
      <c r="D45" s="676">
        <f t="shared" si="12"/>
        <v>2272</v>
      </c>
      <c r="E45" s="677">
        <f>D45/$D$7</f>
        <v>0.004862743083646886</v>
      </c>
      <c r="F45" s="675">
        <v>1077</v>
      </c>
      <c r="G45" s="676">
        <v>592</v>
      </c>
      <c r="H45" s="676">
        <f t="shared" si="13"/>
        <v>1669</v>
      </c>
      <c r="I45" s="678">
        <f t="shared" si="2"/>
        <v>0.36129418813660874</v>
      </c>
      <c r="J45" s="675">
        <v>5201</v>
      </c>
      <c r="K45" s="676">
        <v>2332</v>
      </c>
      <c r="L45" s="676">
        <f t="shared" si="14"/>
        <v>7533</v>
      </c>
      <c r="M45" s="677">
        <f>L45/$L$7</f>
        <v>0.005364555478248732</v>
      </c>
      <c r="N45" s="676">
        <v>4186</v>
      </c>
      <c r="O45" s="676">
        <v>2106</v>
      </c>
      <c r="P45" s="676">
        <f t="shared" si="15"/>
        <v>6292</v>
      </c>
      <c r="Q45" s="678">
        <f t="shared" si="3"/>
        <v>0.19723458359821988</v>
      </c>
    </row>
    <row r="46" spans="1:17" s="684" customFormat="1" ht="18.75" customHeight="1" thickBot="1">
      <c r="A46" s="674" t="s">
        <v>104</v>
      </c>
      <c r="B46" s="675">
        <v>299</v>
      </c>
      <c r="C46" s="676">
        <v>0</v>
      </c>
      <c r="D46" s="676">
        <f t="shared" si="12"/>
        <v>299</v>
      </c>
      <c r="E46" s="677">
        <f>D46/$D$7</f>
        <v>0.0006399472632088112</v>
      </c>
      <c r="F46" s="675">
        <v>214</v>
      </c>
      <c r="G46" s="676">
        <v>0</v>
      </c>
      <c r="H46" s="676">
        <f t="shared" si="13"/>
        <v>214</v>
      </c>
      <c r="I46" s="678">
        <f t="shared" si="2"/>
        <v>0.3971962616822431</v>
      </c>
      <c r="J46" s="675">
        <v>819</v>
      </c>
      <c r="K46" s="676">
        <v>1</v>
      </c>
      <c r="L46" s="676">
        <f t="shared" si="14"/>
        <v>820</v>
      </c>
      <c r="M46" s="677">
        <f>L46/$L$7</f>
        <v>0.0005839553288416249</v>
      </c>
      <c r="N46" s="676">
        <v>603</v>
      </c>
      <c r="O46" s="676">
        <v>0</v>
      </c>
      <c r="P46" s="676">
        <f t="shared" si="15"/>
        <v>603</v>
      </c>
      <c r="Q46" s="678">
        <f t="shared" si="3"/>
        <v>0.3598673300165838</v>
      </c>
    </row>
    <row r="47" spans="1:17" s="673" customFormat="1" ht="18.75" customHeight="1">
      <c r="A47" s="668" t="s">
        <v>201</v>
      </c>
      <c r="B47" s="669">
        <f>SUM(B48:B53)</f>
        <v>4768</v>
      </c>
      <c r="C47" s="670">
        <f>SUM(C48:C53)</f>
        <v>3833</v>
      </c>
      <c r="D47" s="670">
        <f aca="true" t="shared" si="16" ref="D47:D54">C47+B47</f>
        <v>8601</v>
      </c>
      <c r="E47" s="671">
        <f t="shared" si="0"/>
        <v>0.018408650203541755</v>
      </c>
      <c r="F47" s="669">
        <f>SUM(F48:F53)</f>
        <v>4391</v>
      </c>
      <c r="G47" s="670">
        <f>SUM(G48:G53)</f>
        <v>3948</v>
      </c>
      <c r="H47" s="670">
        <f aca="true" t="shared" si="17" ref="H47:H54">G47+F47</f>
        <v>8339</v>
      </c>
      <c r="I47" s="672">
        <f t="shared" si="2"/>
        <v>0.03141863532797706</v>
      </c>
      <c r="J47" s="669">
        <f>SUM(J48:J53)</f>
        <v>15101</v>
      </c>
      <c r="K47" s="670">
        <f>SUM(K48:K53)</f>
        <v>13835</v>
      </c>
      <c r="L47" s="670">
        <f aca="true" t="shared" si="18" ref="L47:L54">K47+J47</f>
        <v>28936</v>
      </c>
      <c r="M47" s="671">
        <f t="shared" si="1"/>
        <v>0.02060650170166007</v>
      </c>
      <c r="N47" s="669">
        <f>SUM(N48:N53)</f>
        <v>15062</v>
      </c>
      <c r="O47" s="670">
        <f>SUM(O48:O53)</f>
        <v>13407</v>
      </c>
      <c r="P47" s="670">
        <f aca="true" t="shared" si="19" ref="P47:P54">O47+N47</f>
        <v>28469</v>
      </c>
      <c r="Q47" s="672">
        <f t="shared" si="3"/>
        <v>0.016403807650426705</v>
      </c>
    </row>
    <row r="48" spans="1:17" ht="18.75" customHeight="1">
      <c r="A48" s="674" t="s">
        <v>47</v>
      </c>
      <c r="B48" s="675">
        <v>2355</v>
      </c>
      <c r="C48" s="676">
        <v>2216</v>
      </c>
      <c r="D48" s="676">
        <f t="shared" si="16"/>
        <v>4571</v>
      </c>
      <c r="E48" s="677">
        <f t="shared" si="0"/>
        <v>0.009783274047249083</v>
      </c>
      <c r="F48" s="675">
        <v>1559</v>
      </c>
      <c r="G48" s="676">
        <v>1291</v>
      </c>
      <c r="H48" s="676">
        <f t="shared" si="17"/>
        <v>2850</v>
      </c>
      <c r="I48" s="678">
        <f t="shared" si="2"/>
        <v>0.603859649122807</v>
      </c>
      <c r="J48" s="675">
        <v>6393</v>
      </c>
      <c r="K48" s="676">
        <v>5794</v>
      </c>
      <c r="L48" s="676">
        <f t="shared" si="18"/>
        <v>12187</v>
      </c>
      <c r="M48" s="677">
        <f t="shared" si="1"/>
        <v>0.008678858039747418</v>
      </c>
      <c r="N48" s="676">
        <v>5577</v>
      </c>
      <c r="O48" s="676">
        <v>4400</v>
      </c>
      <c r="P48" s="676">
        <f t="shared" si="19"/>
        <v>9977</v>
      </c>
      <c r="Q48" s="678">
        <f t="shared" si="3"/>
        <v>0.22150947178510583</v>
      </c>
    </row>
    <row r="49" spans="1:17" ht="18.75" customHeight="1">
      <c r="A49" s="674" t="s">
        <v>72</v>
      </c>
      <c r="B49" s="675">
        <v>956</v>
      </c>
      <c r="C49" s="676">
        <v>637</v>
      </c>
      <c r="D49" s="676">
        <f>C49+B49</f>
        <v>1593</v>
      </c>
      <c r="E49" s="677">
        <f t="shared" si="0"/>
        <v>0.0034094849173633315</v>
      </c>
      <c r="F49" s="675">
        <v>791</v>
      </c>
      <c r="G49" s="676">
        <v>657</v>
      </c>
      <c r="H49" s="676">
        <f>G49+F49</f>
        <v>1448</v>
      </c>
      <c r="I49" s="678">
        <f>IF(ISERROR(D49/H49-1),"         /0",IF(D49/H49&gt;5,"  *  ",(D49/H49-1)))</f>
        <v>0.10013812154696122</v>
      </c>
      <c r="J49" s="675">
        <v>2634</v>
      </c>
      <c r="K49" s="676">
        <v>2583</v>
      </c>
      <c r="L49" s="676">
        <f>K49+J49</f>
        <v>5217</v>
      </c>
      <c r="M49" s="677">
        <f t="shared" si="1"/>
        <v>0.003715237744593606</v>
      </c>
      <c r="N49" s="676">
        <v>2454</v>
      </c>
      <c r="O49" s="676">
        <v>1928</v>
      </c>
      <c r="P49" s="676">
        <f>O49+N49</f>
        <v>4382</v>
      </c>
      <c r="Q49" s="678">
        <f>IF(ISERROR(L49/P49-1),"         /0",IF(L49/P49&gt;5,"  *  ",(L49/P49-1)))</f>
        <v>0.1905522592423552</v>
      </c>
    </row>
    <row r="50" spans="1:17" ht="18.75" customHeight="1">
      <c r="A50" s="674" t="s">
        <v>89</v>
      </c>
      <c r="B50" s="675">
        <v>510</v>
      </c>
      <c r="C50" s="676">
        <v>308</v>
      </c>
      <c r="D50" s="676">
        <f t="shared" si="16"/>
        <v>818</v>
      </c>
      <c r="E50" s="677">
        <f t="shared" si="0"/>
        <v>0.0017507587334608947</v>
      </c>
      <c r="F50" s="675">
        <v>342</v>
      </c>
      <c r="G50" s="676">
        <v>322</v>
      </c>
      <c r="H50" s="676">
        <f t="shared" si="17"/>
        <v>664</v>
      </c>
      <c r="I50" s="678">
        <f t="shared" si="2"/>
        <v>0.2319277108433735</v>
      </c>
      <c r="J50" s="675">
        <v>1760</v>
      </c>
      <c r="K50" s="676">
        <v>1938</v>
      </c>
      <c r="L50" s="676">
        <f t="shared" si="18"/>
        <v>3698</v>
      </c>
      <c r="M50" s="677">
        <f t="shared" si="1"/>
        <v>0.0026334961049467426</v>
      </c>
      <c r="N50" s="676">
        <v>1537</v>
      </c>
      <c r="O50" s="676">
        <v>1948</v>
      </c>
      <c r="P50" s="676">
        <f t="shared" si="19"/>
        <v>3485</v>
      </c>
      <c r="Q50" s="678">
        <f t="shared" si="3"/>
        <v>0.06111908177905301</v>
      </c>
    </row>
    <row r="51" spans="1:17" ht="18.75" customHeight="1">
      <c r="A51" s="674" t="s">
        <v>49</v>
      </c>
      <c r="B51" s="675">
        <v>454</v>
      </c>
      <c r="C51" s="676">
        <v>282</v>
      </c>
      <c r="D51" s="676">
        <f>C51+B51</f>
        <v>736</v>
      </c>
      <c r="E51" s="677">
        <f t="shared" si="0"/>
        <v>0.001575254801744766</v>
      </c>
      <c r="F51" s="675">
        <v>920</v>
      </c>
      <c r="G51" s="676">
        <v>1091</v>
      </c>
      <c r="H51" s="676">
        <f>G51+F51</f>
        <v>2011</v>
      </c>
      <c r="I51" s="678">
        <f t="shared" si="2"/>
        <v>-0.634012928891099</v>
      </c>
      <c r="J51" s="675">
        <v>2021</v>
      </c>
      <c r="K51" s="676">
        <v>1883</v>
      </c>
      <c r="L51" s="676">
        <f>K51+J51</f>
        <v>3904</v>
      </c>
      <c r="M51" s="677">
        <f t="shared" si="1"/>
        <v>0.0027801970778020776</v>
      </c>
      <c r="N51" s="676">
        <v>2891</v>
      </c>
      <c r="O51" s="676">
        <v>3178</v>
      </c>
      <c r="P51" s="676">
        <f>O51+N51</f>
        <v>6069</v>
      </c>
      <c r="Q51" s="678">
        <f t="shared" si="3"/>
        <v>-0.3567309276651838</v>
      </c>
    </row>
    <row r="52" spans="1:17" ht="18.75" customHeight="1">
      <c r="A52" s="674" t="s">
        <v>48</v>
      </c>
      <c r="B52" s="675">
        <v>293</v>
      </c>
      <c r="C52" s="676">
        <v>240</v>
      </c>
      <c r="D52" s="676">
        <f t="shared" si="16"/>
        <v>533</v>
      </c>
      <c r="E52" s="677">
        <f t="shared" si="0"/>
        <v>0.0011407755561548374</v>
      </c>
      <c r="F52" s="675">
        <v>324</v>
      </c>
      <c r="G52" s="676">
        <v>248</v>
      </c>
      <c r="H52" s="676">
        <f t="shared" si="17"/>
        <v>572</v>
      </c>
      <c r="I52" s="678">
        <f t="shared" si="2"/>
        <v>-0.06818181818181823</v>
      </c>
      <c r="J52" s="675">
        <v>1141</v>
      </c>
      <c r="K52" s="676">
        <v>774</v>
      </c>
      <c r="L52" s="676">
        <f t="shared" si="18"/>
        <v>1915</v>
      </c>
      <c r="M52" s="677">
        <f t="shared" si="1"/>
        <v>0.0013637493350386728</v>
      </c>
      <c r="N52" s="676">
        <v>1412</v>
      </c>
      <c r="O52" s="676">
        <v>1020</v>
      </c>
      <c r="P52" s="676">
        <f t="shared" si="19"/>
        <v>2432</v>
      </c>
      <c r="Q52" s="678">
        <f t="shared" si="3"/>
        <v>-0.2125822368421053</v>
      </c>
    </row>
    <row r="53" spans="1:17" ht="18.75" customHeight="1" thickBot="1">
      <c r="A53" s="674" t="s">
        <v>104</v>
      </c>
      <c r="B53" s="675">
        <v>200</v>
      </c>
      <c r="C53" s="676">
        <v>150</v>
      </c>
      <c r="D53" s="676">
        <f t="shared" si="16"/>
        <v>350</v>
      </c>
      <c r="E53" s="677">
        <f t="shared" si="0"/>
        <v>0.0007491021475688425</v>
      </c>
      <c r="F53" s="675">
        <v>455</v>
      </c>
      <c r="G53" s="676">
        <v>339</v>
      </c>
      <c r="H53" s="676">
        <f t="shared" si="17"/>
        <v>794</v>
      </c>
      <c r="I53" s="678">
        <f t="shared" si="2"/>
        <v>-0.5591939546599496</v>
      </c>
      <c r="J53" s="675">
        <v>1152</v>
      </c>
      <c r="K53" s="676">
        <v>863</v>
      </c>
      <c r="L53" s="676">
        <f t="shared" si="18"/>
        <v>2015</v>
      </c>
      <c r="M53" s="677">
        <f t="shared" si="1"/>
        <v>0.001434963399531554</v>
      </c>
      <c r="N53" s="676">
        <v>1191</v>
      </c>
      <c r="O53" s="676">
        <v>933</v>
      </c>
      <c r="P53" s="676">
        <f t="shared" si="19"/>
        <v>2124</v>
      </c>
      <c r="Q53" s="678">
        <f t="shared" si="3"/>
        <v>-0.05131826741996237</v>
      </c>
    </row>
    <row r="54" spans="1:17" ht="18.75" customHeight="1" thickBot="1">
      <c r="A54" s="685" t="s">
        <v>207</v>
      </c>
      <c r="B54" s="686">
        <v>1020</v>
      </c>
      <c r="C54" s="687">
        <v>454</v>
      </c>
      <c r="D54" s="687">
        <f t="shared" si="16"/>
        <v>1474</v>
      </c>
      <c r="E54" s="688">
        <f t="shared" si="0"/>
        <v>0.0031547901871899252</v>
      </c>
      <c r="F54" s="686">
        <v>617</v>
      </c>
      <c r="G54" s="687">
        <v>222</v>
      </c>
      <c r="H54" s="687">
        <f t="shared" si="17"/>
        <v>839</v>
      </c>
      <c r="I54" s="689">
        <f t="shared" si="2"/>
        <v>0.7568533969010727</v>
      </c>
      <c r="J54" s="686">
        <v>4136</v>
      </c>
      <c r="K54" s="687">
        <v>1244</v>
      </c>
      <c r="L54" s="687">
        <f t="shared" si="18"/>
        <v>5380</v>
      </c>
      <c r="M54" s="688">
        <f t="shared" si="1"/>
        <v>0.0038313166697170023</v>
      </c>
      <c r="N54" s="686">
        <v>2475</v>
      </c>
      <c r="O54" s="687">
        <v>675</v>
      </c>
      <c r="P54" s="687">
        <f t="shared" si="19"/>
        <v>3150</v>
      </c>
      <c r="Q54" s="689">
        <f t="shared" si="3"/>
        <v>0.7079365079365079</v>
      </c>
    </row>
    <row r="55" ht="14.25">
      <c r="A55" s="274" t="s">
        <v>238</v>
      </c>
    </row>
    <row r="56" ht="14.25">
      <c r="A56" s="274" t="s">
        <v>67</v>
      </c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</mergeCells>
  <conditionalFormatting sqref="Q55:Q65536 I55:I65536 Q3:Q6 I3:I6">
    <cfRule type="cellIs" priority="1" dxfId="0" operator="lessThan" stopIfTrue="1">
      <formula>0</formula>
    </cfRule>
  </conditionalFormatting>
  <conditionalFormatting sqref="I7:I54 Q7:Q54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O48"/>
  <sheetViews>
    <sheetView showGridLines="0" zoomScale="90" zoomScaleNormal="90" zoomScalePageLayoutView="0" workbookViewId="0" topLeftCell="A25">
      <selection activeCell="A49" sqref="A49"/>
    </sheetView>
  </sheetViews>
  <sheetFormatPr defaultColWidth="9.140625" defaultRowHeight="12.75"/>
  <cols>
    <col min="1" max="1" width="19.00390625" style="690" customWidth="1"/>
    <col min="2" max="2" width="10.7109375" style="690" customWidth="1"/>
    <col min="3" max="3" width="10.8515625" style="690" bestFit="1" customWidth="1"/>
    <col min="4" max="4" width="10.140625" style="690" customWidth="1"/>
    <col min="5" max="5" width="9.57421875" style="690" customWidth="1"/>
    <col min="6" max="9" width="10.28125" style="690" customWidth="1"/>
    <col min="10" max="11" width="9.140625" style="690" customWidth="1"/>
    <col min="12" max="12" width="11.8515625" style="690" customWidth="1"/>
    <col min="13" max="14" width="9.140625" style="690" customWidth="1"/>
    <col min="15" max="15" width="11.7109375" style="690" customWidth="1"/>
    <col min="16" max="16384" width="9.140625" style="690" customWidth="1"/>
  </cols>
  <sheetData>
    <row r="1" spans="8:9" ht="18.75" thickBot="1">
      <c r="H1" s="691" t="s">
        <v>0</v>
      </c>
      <c r="I1" s="692"/>
    </row>
    <row r="2" ht="7.5" customHeight="1" thickBot="1"/>
    <row r="3" spans="1:9" ht="22.5" customHeight="1" thickBot="1">
      <c r="A3" s="693" t="s">
        <v>241</v>
      </c>
      <c r="B3" s="694"/>
      <c r="C3" s="694"/>
      <c r="D3" s="694"/>
      <c r="E3" s="694"/>
      <c r="F3" s="694"/>
      <c r="G3" s="694"/>
      <c r="H3" s="694"/>
      <c r="I3" s="695"/>
    </row>
    <row r="4" spans="1:9" s="700" customFormat="1" ht="14.25" customHeight="1" thickBot="1">
      <c r="A4" s="696" t="s">
        <v>161</v>
      </c>
      <c r="B4" s="697" t="s">
        <v>39</v>
      </c>
      <c r="C4" s="698"/>
      <c r="D4" s="698"/>
      <c r="E4" s="699"/>
      <c r="F4" s="698" t="s">
        <v>40</v>
      </c>
      <c r="G4" s="698"/>
      <c r="H4" s="698"/>
      <c r="I4" s="699"/>
    </row>
    <row r="5" spans="1:9" s="705" customFormat="1" ht="33.75" customHeight="1" thickBot="1">
      <c r="A5" s="701"/>
      <c r="B5" s="702" t="s">
        <v>41</v>
      </c>
      <c r="C5" s="703" t="s">
        <v>42</v>
      </c>
      <c r="D5" s="702" t="s">
        <v>43</v>
      </c>
      <c r="E5" s="704" t="s">
        <v>44</v>
      </c>
      <c r="F5" s="702" t="s">
        <v>45</v>
      </c>
      <c r="G5" s="703" t="s">
        <v>42</v>
      </c>
      <c r="H5" s="702" t="s">
        <v>46</v>
      </c>
      <c r="I5" s="704" t="s">
        <v>44</v>
      </c>
    </row>
    <row r="6" spans="1:9" s="712" customFormat="1" ht="15.75" customHeight="1">
      <c r="A6" s="706" t="s">
        <v>4</v>
      </c>
      <c r="B6" s="707">
        <f>B7+B16+B27+B34+B41+B46</f>
        <v>42373.81199999998</v>
      </c>
      <c r="C6" s="708">
        <f aca="true" t="shared" si="0" ref="C6:C40">(B6/$B$6)</f>
        <v>1</v>
      </c>
      <c r="D6" s="709">
        <f>D7+D16+D27+D34+D41+D46</f>
        <v>34482.848</v>
      </c>
      <c r="E6" s="710">
        <f>(B6/D6-1)</f>
        <v>0.22883736285355516</v>
      </c>
      <c r="F6" s="711">
        <f>F7+F16+F27+F34+F41+F46</f>
        <v>123779.322</v>
      </c>
      <c r="G6" s="708">
        <f aca="true" t="shared" si="1" ref="G6:G40">(F6/$F$6)</f>
        <v>1</v>
      </c>
      <c r="H6" s="709">
        <f>H7+H16+H27+H34+H41+H46</f>
        <v>107085.108</v>
      </c>
      <c r="I6" s="710">
        <f>(F6/H6-1)</f>
        <v>0.15589669106931292</v>
      </c>
    </row>
    <row r="7" spans="1:15" s="718" customFormat="1" ht="15.75" customHeight="1">
      <c r="A7" s="713" t="s">
        <v>162</v>
      </c>
      <c r="B7" s="714">
        <f>SUM(B8:B15)</f>
        <v>25366.086999999992</v>
      </c>
      <c r="C7" s="715">
        <f t="shared" si="0"/>
        <v>0.5986265054463357</v>
      </c>
      <c r="D7" s="716">
        <f>SUM(D8:D15)</f>
        <v>20352.674000000003</v>
      </c>
      <c r="E7" s="440">
        <f aca="true" t="shared" si="2" ref="E7:E46">IF(ISERROR(B7/D7-1),"         /0",IF(B7/D7&gt;5,"  *  ",(B7/D7-1)))</f>
        <v>0.24632699369134436</v>
      </c>
      <c r="F7" s="714">
        <f>SUM(F8:F15)</f>
        <v>76669.38699999999</v>
      </c>
      <c r="G7" s="715">
        <f t="shared" si="1"/>
        <v>0.619403837096474</v>
      </c>
      <c r="H7" s="716">
        <f>SUM(H8:H15)</f>
        <v>64342.857999999986</v>
      </c>
      <c r="I7" s="717">
        <f aca="true" t="shared" si="3" ref="I7:I46">IF(ISERROR(F7/H7-1),"         /0",IF(F7/H7&gt;5,"  *  ",(F7/H7-1)))</f>
        <v>0.19157571458824552</v>
      </c>
      <c r="L7" s="719"/>
      <c r="M7" s="719"/>
      <c r="N7" s="719"/>
      <c r="O7" s="719"/>
    </row>
    <row r="8" spans="1:10" ht="15.75" customHeight="1">
      <c r="A8" s="720" t="s">
        <v>163</v>
      </c>
      <c r="B8" s="721">
        <v>18789.106999999996</v>
      </c>
      <c r="C8" s="722">
        <f t="shared" si="0"/>
        <v>0.44341318642750394</v>
      </c>
      <c r="D8" s="723">
        <v>14005.741</v>
      </c>
      <c r="E8" s="724">
        <f t="shared" si="2"/>
        <v>0.3415289487360931</v>
      </c>
      <c r="F8" s="725">
        <v>56454.45699999999</v>
      </c>
      <c r="G8" s="722">
        <f t="shared" si="1"/>
        <v>0.45608956397418293</v>
      </c>
      <c r="H8" s="723">
        <v>45601.49899999999</v>
      </c>
      <c r="I8" s="724">
        <f t="shared" si="3"/>
        <v>0.2379956413274924</v>
      </c>
      <c r="J8" s="726"/>
    </row>
    <row r="9" spans="1:10" ht="15.75" customHeight="1">
      <c r="A9" s="720" t="s">
        <v>165</v>
      </c>
      <c r="B9" s="721">
        <v>3406.9669999999996</v>
      </c>
      <c r="C9" s="722">
        <f t="shared" si="0"/>
        <v>0.08040265530040112</v>
      </c>
      <c r="D9" s="723">
        <v>3556.1890000000003</v>
      </c>
      <c r="E9" s="724">
        <f t="shared" si="2"/>
        <v>-0.041961211847851954</v>
      </c>
      <c r="F9" s="725">
        <v>11505.337000000001</v>
      </c>
      <c r="G9" s="722">
        <f t="shared" si="1"/>
        <v>0.09295039602818314</v>
      </c>
      <c r="H9" s="723">
        <v>11011.678999999998</v>
      </c>
      <c r="I9" s="724">
        <f t="shared" si="3"/>
        <v>0.044830402339189446</v>
      </c>
      <c r="J9" s="726"/>
    </row>
    <row r="10" spans="1:10" ht="15.75" customHeight="1">
      <c r="A10" s="720" t="s">
        <v>167</v>
      </c>
      <c r="B10" s="721">
        <v>985.783</v>
      </c>
      <c r="C10" s="722">
        <f t="shared" si="0"/>
        <v>0.023263967848821353</v>
      </c>
      <c r="D10" s="723">
        <v>784.43</v>
      </c>
      <c r="E10" s="724">
        <f t="shared" si="2"/>
        <v>0.2566870211491148</v>
      </c>
      <c r="F10" s="725">
        <v>2524.121</v>
      </c>
      <c r="G10" s="722">
        <f t="shared" si="1"/>
        <v>0.020392105557017027</v>
      </c>
      <c r="H10" s="723">
        <v>2157.422</v>
      </c>
      <c r="I10" s="724">
        <f t="shared" si="3"/>
        <v>0.16997091899498562</v>
      </c>
      <c r="J10" s="726"/>
    </row>
    <row r="11" spans="1:10" ht="15.75" customHeight="1">
      <c r="A11" s="720" t="s">
        <v>171</v>
      </c>
      <c r="B11" s="721">
        <v>468.483</v>
      </c>
      <c r="C11" s="722">
        <f t="shared" si="0"/>
        <v>0.011055955975827716</v>
      </c>
      <c r="D11" s="723">
        <v>404.681</v>
      </c>
      <c r="E11" s="724">
        <f t="shared" si="2"/>
        <v>0.15765998403680936</v>
      </c>
      <c r="F11" s="725">
        <v>1327.142</v>
      </c>
      <c r="G11" s="722">
        <f t="shared" si="1"/>
        <v>0.010721839306891663</v>
      </c>
      <c r="H11" s="723">
        <v>1091.648</v>
      </c>
      <c r="I11" s="724">
        <f t="shared" si="3"/>
        <v>0.21572338336166985</v>
      </c>
      <c r="J11" s="726"/>
    </row>
    <row r="12" spans="1:10" ht="15.75" customHeight="1">
      <c r="A12" s="720" t="s">
        <v>166</v>
      </c>
      <c r="B12" s="721">
        <v>261.868</v>
      </c>
      <c r="C12" s="722">
        <f t="shared" si="0"/>
        <v>0.00617994906854262</v>
      </c>
      <c r="D12" s="723">
        <v>203.75300000000001</v>
      </c>
      <c r="E12" s="724">
        <f t="shared" si="2"/>
        <v>0.2852227942656058</v>
      </c>
      <c r="F12" s="725">
        <v>685.749</v>
      </c>
      <c r="G12" s="722">
        <f t="shared" si="1"/>
        <v>0.0055400933606664935</v>
      </c>
      <c r="H12" s="723">
        <v>526.293</v>
      </c>
      <c r="I12" s="724">
        <f t="shared" si="3"/>
        <v>0.3029795190131732</v>
      </c>
      <c r="J12" s="726"/>
    </row>
    <row r="13" spans="1:10" ht="15.75" customHeight="1">
      <c r="A13" s="720" t="s">
        <v>173</v>
      </c>
      <c r="B13" s="721">
        <v>153.405</v>
      </c>
      <c r="C13" s="722">
        <f t="shared" si="0"/>
        <v>0.0036202784870995337</v>
      </c>
      <c r="D13" s="723">
        <v>137.63</v>
      </c>
      <c r="E13" s="724">
        <f t="shared" si="2"/>
        <v>0.11461890576182521</v>
      </c>
      <c r="F13" s="725">
        <v>413.35800000000006</v>
      </c>
      <c r="G13" s="722">
        <f t="shared" si="1"/>
        <v>0.0033394753931516937</v>
      </c>
      <c r="H13" s="723">
        <v>387.45899999999995</v>
      </c>
      <c r="I13" s="724">
        <f t="shared" si="3"/>
        <v>0.06684320147422085</v>
      </c>
      <c r="J13" s="726"/>
    </row>
    <row r="14" spans="1:10" ht="15.75" customHeight="1">
      <c r="A14" s="720" t="s">
        <v>170</v>
      </c>
      <c r="B14" s="721">
        <v>74.802</v>
      </c>
      <c r="C14" s="722">
        <f t="shared" si="0"/>
        <v>0.0017652884286171854</v>
      </c>
      <c r="D14" s="723">
        <v>93.309</v>
      </c>
      <c r="E14" s="724">
        <f t="shared" si="2"/>
        <v>-0.19834099604539746</v>
      </c>
      <c r="F14" s="725">
        <v>146.79399999999998</v>
      </c>
      <c r="G14" s="722">
        <f t="shared" si="1"/>
        <v>0.001185933139947236</v>
      </c>
      <c r="H14" s="723">
        <v>268.812</v>
      </c>
      <c r="I14" s="724">
        <f t="shared" si="3"/>
        <v>-0.45391574780887767</v>
      </c>
      <c r="J14" s="726"/>
    </row>
    <row r="15" spans="1:10" ht="15.75" customHeight="1" thickBot="1">
      <c r="A15" s="720" t="s">
        <v>148</v>
      </c>
      <c r="B15" s="721">
        <v>1225.6719999999998</v>
      </c>
      <c r="C15" s="722">
        <f t="shared" si="0"/>
        <v>0.028925223909522235</v>
      </c>
      <c r="D15" s="723">
        <v>1166.941</v>
      </c>
      <c r="E15" s="724">
        <f t="shared" si="2"/>
        <v>0.0503290226326778</v>
      </c>
      <c r="F15" s="725">
        <v>3612.4290000000005</v>
      </c>
      <c r="G15" s="722">
        <f t="shared" si="1"/>
        <v>0.029184430336433743</v>
      </c>
      <c r="H15" s="723">
        <v>3298.046</v>
      </c>
      <c r="I15" s="724">
        <f t="shared" si="3"/>
        <v>0.09532401913132826</v>
      </c>
      <c r="J15" s="726"/>
    </row>
    <row r="16" spans="1:10" s="700" customFormat="1" ht="15.75" customHeight="1">
      <c r="A16" s="727" t="s">
        <v>174</v>
      </c>
      <c r="B16" s="728">
        <f>SUM(B17:B26)</f>
        <v>7198.357</v>
      </c>
      <c r="C16" s="729">
        <f t="shared" si="0"/>
        <v>0.16987749414662062</v>
      </c>
      <c r="D16" s="730">
        <f>SUM(D17:D26)</f>
        <v>6147.981999999999</v>
      </c>
      <c r="E16" s="731">
        <f t="shared" si="2"/>
        <v>0.17084874353893698</v>
      </c>
      <c r="F16" s="728">
        <f>SUM(F17:F26)</f>
        <v>18745.261</v>
      </c>
      <c r="G16" s="732">
        <f t="shared" si="1"/>
        <v>0.15144097331539752</v>
      </c>
      <c r="H16" s="733">
        <f>SUM(H17:H26)</f>
        <v>18218.689000000002</v>
      </c>
      <c r="I16" s="731">
        <f t="shared" si="3"/>
        <v>0.028902848058935282</v>
      </c>
      <c r="J16" s="734"/>
    </row>
    <row r="17" spans="1:10" ht="15.75" customHeight="1">
      <c r="A17" s="735" t="s">
        <v>177</v>
      </c>
      <c r="B17" s="736">
        <v>1867.3460000000002</v>
      </c>
      <c r="C17" s="722">
        <f t="shared" si="0"/>
        <v>0.044068397716967286</v>
      </c>
      <c r="D17" s="737">
        <v>984.984</v>
      </c>
      <c r="E17" s="724">
        <f t="shared" si="2"/>
        <v>0.8958135360574386</v>
      </c>
      <c r="F17" s="738">
        <v>5176.607999999999</v>
      </c>
      <c r="G17" s="722">
        <f t="shared" si="1"/>
        <v>0.04182126639859927</v>
      </c>
      <c r="H17" s="737">
        <v>3103.3260000000005</v>
      </c>
      <c r="I17" s="724">
        <f t="shared" si="3"/>
        <v>0.6680838558372528</v>
      </c>
      <c r="J17" s="726"/>
    </row>
    <row r="18" spans="1:10" ht="15.75" customHeight="1">
      <c r="A18" s="735" t="s">
        <v>175</v>
      </c>
      <c r="B18" s="736">
        <v>1087.1510000000003</v>
      </c>
      <c r="C18" s="722">
        <f t="shared" si="0"/>
        <v>0.02565620010774581</v>
      </c>
      <c r="D18" s="737">
        <v>883.2730000000001</v>
      </c>
      <c r="E18" s="724">
        <f t="shared" si="2"/>
        <v>0.23082104853199414</v>
      </c>
      <c r="F18" s="738">
        <v>2603.804</v>
      </c>
      <c r="G18" s="722">
        <f t="shared" si="1"/>
        <v>0.02103585605356604</v>
      </c>
      <c r="H18" s="737">
        <v>2545.92</v>
      </c>
      <c r="I18" s="724">
        <f t="shared" si="3"/>
        <v>0.022735985419809035</v>
      </c>
      <c r="J18" s="726"/>
    </row>
    <row r="19" spans="1:10" ht="15.75" customHeight="1">
      <c r="A19" s="735" t="s">
        <v>242</v>
      </c>
      <c r="B19" s="736">
        <v>845.8889999999999</v>
      </c>
      <c r="C19" s="722">
        <f t="shared" si="0"/>
        <v>0.019962541958698458</v>
      </c>
      <c r="D19" s="737">
        <v>673.9169999999999</v>
      </c>
      <c r="E19" s="724">
        <f>IF(ISERROR(B19/D19-1),"         /0",IF(B19/D19&gt;5,"  *  ",(B19/D19-1)))</f>
        <v>0.25518275989476447</v>
      </c>
      <c r="F19" s="738">
        <v>1492.989</v>
      </c>
      <c r="G19" s="722">
        <f t="shared" si="1"/>
        <v>0.01206169961086069</v>
      </c>
      <c r="H19" s="737">
        <v>1520.0230000000001</v>
      </c>
      <c r="I19" s="724">
        <f>IF(ISERROR(F19/H19-1),"         /0",IF(F19/H19&gt;5,"  *  ",(F19/H19-1)))</f>
        <v>-0.017785257196766158</v>
      </c>
      <c r="J19" s="726"/>
    </row>
    <row r="20" spans="1:10" ht="15.75" customHeight="1">
      <c r="A20" s="735" t="s">
        <v>180</v>
      </c>
      <c r="B20" s="736">
        <v>726.512</v>
      </c>
      <c r="C20" s="722">
        <f t="shared" si="0"/>
        <v>0.017145306634201336</v>
      </c>
      <c r="D20" s="737">
        <v>321.34299999999996</v>
      </c>
      <c r="E20" s="724">
        <f t="shared" si="2"/>
        <v>1.2608614471141428</v>
      </c>
      <c r="F20" s="738">
        <v>1562.5129999999997</v>
      </c>
      <c r="G20" s="722">
        <f t="shared" si="1"/>
        <v>0.012623376625055352</v>
      </c>
      <c r="H20" s="737">
        <v>1001.9370000000001</v>
      </c>
      <c r="I20" s="724">
        <f t="shared" si="3"/>
        <v>0.5594922634856279</v>
      </c>
      <c r="J20" s="726"/>
    </row>
    <row r="21" spans="1:10" ht="15.75" customHeight="1">
      <c r="A21" s="735" t="s">
        <v>178</v>
      </c>
      <c r="B21" s="736">
        <v>633.1129999999999</v>
      </c>
      <c r="C21" s="722">
        <f t="shared" si="0"/>
        <v>0.01494113864478372</v>
      </c>
      <c r="D21" s="737">
        <v>369.326</v>
      </c>
      <c r="E21" s="724">
        <f t="shared" si="2"/>
        <v>0.7142389108809017</v>
      </c>
      <c r="F21" s="738">
        <v>1573.2510000000002</v>
      </c>
      <c r="G21" s="722">
        <f t="shared" si="1"/>
        <v>0.01271012778693359</v>
      </c>
      <c r="H21" s="737">
        <v>878.4689999999999</v>
      </c>
      <c r="I21" s="724">
        <f t="shared" si="3"/>
        <v>0.7909009879688416</v>
      </c>
      <c r="J21" s="726"/>
    </row>
    <row r="22" spans="1:10" ht="15.75" customHeight="1">
      <c r="A22" s="735" t="s">
        <v>183</v>
      </c>
      <c r="B22" s="736">
        <v>582.2460000000001</v>
      </c>
      <c r="C22" s="722">
        <f t="shared" si="0"/>
        <v>0.013740703810174084</v>
      </c>
      <c r="D22" s="737">
        <v>460.473</v>
      </c>
      <c r="E22" s="724">
        <f t="shared" si="2"/>
        <v>0.26445198741294296</v>
      </c>
      <c r="F22" s="738">
        <v>2112.166</v>
      </c>
      <c r="G22" s="722">
        <f t="shared" si="1"/>
        <v>0.017063964851899902</v>
      </c>
      <c r="H22" s="737">
        <v>1540.156</v>
      </c>
      <c r="I22" s="724">
        <f t="shared" si="3"/>
        <v>0.37139744285643816</v>
      </c>
      <c r="J22" s="726"/>
    </row>
    <row r="23" spans="1:10" ht="15.75" customHeight="1">
      <c r="A23" s="735" t="s">
        <v>176</v>
      </c>
      <c r="B23" s="736">
        <v>498.8930000000001</v>
      </c>
      <c r="C23" s="722">
        <f t="shared" si="0"/>
        <v>0.011773616213712382</v>
      </c>
      <c r="D23" s="737">
        <v>1660.103</v>
      </c>
      <c r="E23" s="724">
        <f t="shared" si="2"/>
        <v>-0.699480694872547</v>
      </c>
      <c r="F23" s="738">
        <v>1134.6060000000002</v>
      </c>
      <c r="G23" s="722">
        <f t="shared" si="1"/>
        <v>0.009166361405663542</v>
      </c>
      <c r="H23" s="737">
        <v>4817.146</v>
      </c>
      <c r="I23" s="724">
        <f t="shared" si="3"/>
        <v>-0.7644651002896735</v>
      </c>
      <c r="J23" s="726"/>
    </row>
    <row r="24" spans="1:10" ht="15.75" customHeight="1">
      <c r="A24" s="735" t="s">
        <v>179</v>
      </c>
      <c r="B24" s="736">
        <v>435.673</v>
      </c>
      <c r="C24" s="722">
        <f t="shared" si="0"/>
        <v>0.010281656981911379</v>
      </c>
      <c r="D24" s="737">
        <v>230.50300000000001</v>
      </c>
      <c r="E24" s="724">
        <f t="shared" si="2"/>
        <v>0.890096875094901</v>
      </c>
      <c r="F24" s="738">
        <v>1147.086</v>
      </c>
      <c r="G24" s="722">
        <f t="shared" si="1"/>
        <v>0.009267186000582553</v>
      </c>
      <c r="H24" s="737">
        <v>854.599</v>
      </c>
      <c r="I24" s="724">
        <f t="shared" si="3"/>
        <v>0.34225057600114206</v>
      </c>
      <c r="J24" s="726"/>
    </row>
    <row r="25" spans="1:10" ht="15.75" customHeight="1">
      <c r="A25" s="735" t="s">
        <v>181</v>
      </c>
      <c r="B25" s="736">
        <v>168.27700000000002</v>
      </c>
      <c r="C25" s="722">
        <f t="shared" si="0"/>
        <v>0.003971249978642471</v>
      </c>
      <c r="D25" s="737">
        <v>274.209</v>
      </c>
      <c r="E25" s="724">
        <f t="shared" si="2"/>
        <v>-0.3863184651123778</v>
      </c>
      <c r="F25" s="738">
        <v>507.27600000000007</v>
      </c>
      <c r="G25" s="722">
        <f t="shared" si="1"/>
        <v>0.004098228943280204</v>
      </c>
      <c r="H25" s="737">
        <v>801.19</v>
      </c>
      <c r="I25" s="724">
        <f t="shared" si="3"/>
        <v>-0.3668468153621488</v>
      </c>
      <c r="J25" s="726"/>
    </row>
    <row r="26" spans="1:10" ht="15.75" customHeight="1" thickBot="1">
      <c r="A26" s="735" t="s">
        <v>148</v>
      </c>
      <c r="B26" s="736">
        <v>353.257</v>
      </c>
      <c r="C26" s="722">
        <f t="shared" si="0"/>
        <v>0.008336682099783709</v>
      </c>
      <c r="D26" s="737">
        <v>289.851</v>
      </c>
      <c r="E26" s="724">
        <f t="shared" si="2"/>
        <v>0.2187537734905176</v>
      </c>
      <c r="F26" s="738">
        <v>1434.962</v>
      </c>
      <c r="G26" s="722">
        <f t="shared" si="1"/>
        <v>0.0115929056389564</v>
      </c>
      <c r="H26" s="737">
        <v>1155.923</v>
      </c>
      <c r="I26" s="724">
        <f t="shared" si="3"/>
        <v>0.2413992973580421</v>
      </c>
      <c r="J26" s="726"/>
    </row>
    <row r="27" spans="1:10" s="700" customFormat="1" ht="15.75" customHeight="1">
      <c r="A27" s="727" t="s">
        <v>186</v>
      </c>
      <c r="B27" s="728">
        <f>SUM(B28:B33)</f>
        <v>4171.83</v>
      </c>
      <c r="C27" s="732">
        <f t="shared" si="0"/>
        <v>0.09845302565650693</v>
      </c>
      <c r="D27" s="739">
        <f>SUM(D28:D33)</f>
        <v>2975.968</v>
      </c>
      <c r="E27" s="731">
        <f t="shared" si="2"/>
        <v>0.40183967031903567</v>
      </c>
      <c r="F27" s="733">
        <f>SUM(F28:F33)</f>
        <v>11303.626</v>
      </c>
      <c r="G27" s="732">
        <f t="shared" si="1"/>
        <v>0.09132079427612312</v>
      </c>
      <c r="H27" s="739">
        <f>SUM(H28:H33)</f>
        <v>9025.622000000001</v>
      </c>
      <c r="I27" s="731">
        <f t="shared" si="3"/>
        <v>0.25239302066937874</v>
      </c>
      <c r="J27" s="734"/>
    </row>
    <row r="28" spans="1:10" ht="15.75" customHeight="1">
      <c r="A28" s="720" t="s">
        <v>243</v>
      </c>
      <c r="B28" s="721">
        <v>1902.245</v>
      </c>
      <c r="C28" s="722">
        <f t="shared" si="0"/>
        <v>0.04489199602811285</v>
      </c>
      <c r="D28" s="723">
        <v>956.141</v>
      </c>
      <c r="E28" s="724">
        <f t="shared" si="2"/>
        <v>0.9895025942826423</v>
      </c>
      <c r="F28" s="725">
        <v>5157.648</v>
      </c>
      <c r="G28" s="722">
        <f t="shared" si="1"/>
        <v>0.041668090571703086</v>
      </c>
      <c r="H28" s="723">
        <v>3701.5370000000003</v>
      </c>
      <c r="I28" s="724">
        <f t="shared" si="3"/>
        <v>0.39338010129305734</v>
      </c>
      <c r="J28" s="726"/>
    </row>
    <row r="29" spans="1:10" ht="15.75" customHeight="1">
      <c r="A29" s="720" t="s">
        <v>187</v>
      </c>
      <c r="B29" s="721">
        <v>693.76</v>
      </c>
      <c r="C29" s="722">
        <f t="shared" si="0"/>
        <v>0.016372376410222433</v>
      </c>
      <c r="D29" s="723">
        <v>557.071</v>
      </c>
      <c r="E29" s="724">
        <f t="shared" si="2"/>
        <v>0.24537087732084406</v>
      </c>
      <c r="F29" s="725">
        <v>1892.2730000000004</v>
      </c>
      <c r="G29" s="722">
        <f t="shared" si="1"/>
        <v>0.015287472652338492</v>
      </c>
      <c r="H29" s="723">
        <v>1598.247</v>
      </c>
      <c r="I29" s="724">
        <f t="shared" si="3"/>
        <v>0.18396780973153737</v>
      </c>
      <c r="J29" s="726"/>
    </row>
    <row r="30" spans="1:10" ht="15.75" customHeight="1">
      <c r="A30" s="720" t="s">
        <v>244</v>
      </c>
      <c r="B30" s="721">
        <v>438.22</v>
      </c>
      <c r="C30" s="722">
        <f t="shared" si="0"/>
        <v>0.010341764861749992</v>
      </c>
      <c r="D30" s="723">
        <v>522.306</v>
      </c>
      <c r="E30" s="724">
        <f t="shared" si="2"/>
        <v>-0.16098991778765703</v>
      </c>
      <c r="F30" s="725">
        <v>1323.913</v>
      </c>
      <c r="G30" s="722">
        <f t="shared" si="1"/>
        <v>0.010695752558735134</v>
      </c>
      <c r="H30" s="723">
        <v>1233.336</v>
      </c>
      <c r="I30" s="724">
        <f t="shared" si="3"/>
        <v>0.07344065202021177</v>
      </c>
      <c r="J30" s="726"/>
    </row>
    <row r="31" spans="1:10" ht="15.75" customHeight="1">
      <c r="A31" s="720" t="s">
        <v>188</v>
      </c>
      <c r="B31" s="721">
        <v>326.95</v>
      </c>
      <c r="C31" s="722">
        <f t="shared" si="0"/>
        <v>0.007715850535231527</v>
      </c>
      <c r="D31" s="723">
        <v>263.183</v>
      </c>
      <c r="E31" s="724">
        <f t="shared" si="2"/>
        <v>0.2422914853922935</v>
      </c>
      <c r="F31" s="725">
        <v>845.4090000000001</v>
      </c>
      <c r="G31" s="722">
        <f t="shared" si="1"/>
        <v>0.006829969548548667</v>
      </c>
      <c r="H31" s="723">
        <v>717.218</v>
      </c>
      <c r="I31" s="724">
        <f t="shared" si="3"/>
        <v>0.17873366256842438</v>
      </c>
      <c r="J31" s="726"/>
    </row>
    <row r="32" spans="1:10" ht="15.75" customHeight="1">
      <c r="A32" s="720" t="s">
        <v>189</v>
      </c>
      <c r="B32" s="721">
        <v>201.671</v>
      </c>
      <c r="C32" s="722">
        <f t="shared" si="0"/>
        <v>0.004759331069859848</v>
      </c>
      <c r="D32" s="723">
        <v>36.006</v>
      </c>
      <c r="E32" s="724" t="str">
        <f t="shared" si="2"/>
        <v>  *  </v>
      </c>
      <c r="F32" s="725">
        <v>504.69399999999996</v>
      </c>
      <c r="G32" s="722">
        <f t="shared" si="1"/>
        <v>0.004077369239427567</v>
      </c>
      <c r="H32" s="723">
        <v>102.319</v>
      </c>
      <c r="I32" s="724">
        <f t="shared" si="3"/>
        <v>3.93255407109139</v>
      </c>
      <c r="J32" s="726"/>
    </row>
    <row r="33" spans="1:10" ht="15.75" customHeight="1" thickBot="1">
      <c r="A33" s="720" t="s">
        <v>148</v>
      </c>
      <c r="B33" s="721">
        <v>608.9839999999999</v>
      </c>
      <c r="C33" s="722">
        <f t="shared" si="0"/>
        <v>0.014371706751330282</v>
      </c>
      <c r="D33" s="723">
        <v>641.261</v>
      </c>
      <c r="E33" s="724">
        <f t="shared" si="2"/>
        <v>-0.05033363950092096</v>
      </c>
      <c r="F33" s="725">
        <v>1579.689</v>
      </c>
      <c r="G33" s="722">
        <f t="shared" si="1"/>
        <v>0.012762139705370176</v>
      </c>
      <c r="H33" s="723">
        <v>1672.965</v>
      </c>
      <c r="I33" s="724">
        <f t="shared" si="3"/>
        <v>-0.05575490222449353</v>
      </c>
      <c r="J33" s="726"/>
    </row>
    <row r="34" spans="1:10" s="700" customFormat="1" ht="15.75" customHeight="1">
      <c r="A34" s="727" t="s">
        <v>193</v>
      </c>
      <c r="B34" s="728">
        <f>SUM(B35:B40)</f>
        <v>4353.219</v>
      </c>
      <c r="C34" s="732">
        <f t="shared" si="0"/>
        <v>0.10273371203893579</v>
      </c>
      <c r="D34" s="739">
        <f>SUM(D35:D40)</f>
        <v>3649.0049999999997</v>
      </c>
      <c r="E34" s="731">
        <f t="shared" si="2"/>
        <v>0.1929879515100692</v>
      </c>
      <c r="F34" s="733">
        <f>SUM(F35:F40)</f>
        <v>13185.142000000002</v>
      </c>
      <c r="G34" s="732">
        <f t="shared" si="1"/>
        <v>0.10652136226760074</v>
      </c>
      <c r="H34" s="739">
        <f>SUM(H35:H40)</f>
        <v>10325.339</v>
      </c>
      <c r="I34" s="731">
        <f t="shared" si="3"/>
        <v>0.27696940507231793</v>
      </c>
      <c r="J34" s="734"/>
    </row>
    <row r="35" spans="1:10" ht="15.75" customHeight="1">
      <c r="A35" s="720" t="s">
        <v>194</v>
      </c>
      <c r="B35" s="721">
        <v>2417.295</v>
      </c>
      <c r="C35" s="722">
        <f t="shared" si="0"/>
        <v>0.0570469090673268</v>
      </c>
      <c r="D35" s="723">
        <v>2023.054</v>
      </c>
      <c r="E35" s="724">
        <f t="shared" si="2"/>
        <v>0.19487418526643374</v>
      </c>
      <c r="F35" s="725">
        <v>8658.686</v>
      </c>
      <c r="G35" s="722">
        <f t="shared" si="1"/>
        <v>0.06995260484622787</v>
      </c>
      <c r="H35" s="723">
        <v>5329.735000000001</v>
      </c>
      <c r="I35" s="724">
        <f t="shared" si="3"/>
        <v>0.624599722125021</v>
      </c>
      <c r="J35" s="726"/>
    </row>
    <row r="36" spans="1:10" ht="15.75" customHeight="1">
      <c r="A36" s="720" t="s">
        <v>196</v>
      </c>
      <c r="B36" s="721">
        <v>1174.851</v>
      </c>
      <c r="C36" s="722">
        <f t="shared" si="0"/>
        <v>0.027725874651069876</v>
      </c>
      <c r="D36" s="723">
        <v>873.39</v>
      </c>
      <c r="E36" s="724">
        <f t="shared" si="2"/>
        <v>0.34516195514031556</v>
      </c>
      <c r="F36" s="725">
        <v>2663.1710000000003</v>
      </c>
      <c r="G36" s="722">
        <f t="shared" si="1"/>
        <v>0.021515475743194006</v>
      </c>
      <c r="H36" s="723">
        <v>3273.338</v>
      </c>
      <c r="I36" s="724">
        <f t="shared" si="3"/>
        <v>-0.18640513139797965</v>
      </c>
      <c r="J36" s="726"/>
    </row>
    <row r="37" spans="1:10" ht="15.75" customHeight="1">
      <c r="A37" s="720" t="s">
        <v>195</v>
      </c>
      <c r="B37" s="721">
        <v>193.499</v>
      </c>
      <c r="C37" s="722">
        <f t="shared" si="0"/>
        <v>0.004566476105572</v>
      </c>
      <c r="D37" s="723">
        <v>108.70400000000001</v>
      </c>
      <c r="E37" s="724">
        <f t="shared" si="2"/>
        <v>0.7800540918457461</v>
      </c>
      <c r="F37" s="725">
        <v>388.235</v>
      </c>
      <c r="G37" s="722">
        <f t="shared" si="1"/>
        <v>0.003136509343620415</v>
      </c>
      <c r="H37" s="723">
        <v>292.694</v>
      </c>
      <c r="I37" s="724">
        <f t="shared" si="3"/>
        <v>0.3264194004660157</v>
      </c>
      <c r="J37" s="726"/>
    </row>
    <row r="38" spans="1:10" ht="15.75" customHeight="1">
      <c r="A38" s="720" t="s">
        <v>198</v>
      </c>
      <c r="B38" s="721">
        <v>159.76099999999997</v>
      </c>
      <c r="C38" s="722">
        <f t="shared" si="0"/>
        <v>0.0037702767926567483</v>
      </c>
      <c r="D38" s="723">
        <v>158.383</v>
      </c>
      <c r="E38" s="724">
        <f t="shared" si="2"/>
        <v>0.008700428707626218</v>
      </c>
      <c r="F38" s="725">
        <v>431.14199999999994</v>
      </c>
      <c r="G38" s="722">
        <f t="shared" si="1"/>
        <v>0.0034831504409112853</v>
      </c>
      <c r="H38" s="723">
        <v>406.90199999999993</v>
      </c>
      <c r="I38" s="724">
        <f t="shared" si="3"/>
        <v>0.05957208369582845</v>
      </c>
      <c r="J38" s="726"/>
    </row>
    <row r="39" spans="1:10" ht="15.75" customHeight="1">
      <c r="A39" s="720" t="s">
        <v>197</v>
      </c>
      <c r="B39" s="721">
        <v>56.669</v>
      </c>
      <c r="C39" s="722">
        <f t="shared" si="0"/>
        <v>0.0013373590273162118</v>
      </c>
      <c r="D39" s="723">
        <v>120.499</v>
      </c>
      <c r="E39" s="724">
        <f t="shared" si="2"/>
        <v>-0.5297139395347679</v>
      </c>
      <c r="F39" s="725">
        <v>146.781</v>
      </c>
      <c r="G39" s="722">
        <f t="shared" si="1"/>
        <v>0.0011858281143275289</v>
      </c>
      <c r="H39" s="723">
        <v>261.88699999999994</v>
      </c>
      <c r="I39" s="724">
        <f t="shared" si="3"/>
        <v>-0.4395254441801233</v>
      </c>
      <c r="J39" s="726"/>
    </row>
    <row r="40" spans="1:10" ht="15.75" customHeight="1" thickBot="1">
      <c r="A40" s="720" t="s">
        <v>148</v>
      </c>
      <c r="B40" s="721">
        <v>351.144</v>
      </c>
      <c r="C40" s="722">
        <f t="shared" si="0"/>
        <v>0.008286816394994156</v>
      </c>
      <c r="D40" s="723">
        <v>364.975</v>
      </c>
      <c r="E40" s="724">
        <f t="shared" si="2"/>
        <v>-0.03789574628399206</v>
      </c>
      <c r="F40" s="725">
        <v>897.127</v>
      </c>
      <c r="G40" s="722">
        <f t="shared" si="1"/>
        <v>0.007247793779319618</v>
      </c>
      <c r="H40" s="723">
        <v>760.783</v>
      </c>
      <c r="I40" s="724">
        <f t="shared" si="3"/>
        <v>0.17921536101621616</v>
      </c>
      <c r="J40" s="726"/>
    </row>
    <row r="41" spans="1:10" s="700" customFormat="1" ht="15.75" customHeight="1">
      <c r="A41" s="727" t="s">
        <v>201</v>
      </c>
      <c r="B41" s="728">
        <f>SUM(B42:B45)</f>
        <v>1227.867</v>
      </c>
      <c r="C41" s="732">
        <f aca="true" t="shared" si="4" ref="C41:C46">(B41/$B$6)</f>
        <v>0.028977024771809544</v>
      </c>
      <c r="D41" s="739">
        <f>SUM(D42:D45)</f>
        <v>1324.6059999999998</v>
      </c>
      <c r="E41" s="731">
        <f t="shared" si="2"/>
        <v>-0.07303228280711382</v>
      </c>
      <c r="F41" s="733">
        <f>SUM(F42:F45)</f>
        <v>3748.33</v>
      </c>
      <c r="G41" s="732">
        <f aca="true" t="shared" si="5" ref="G41:G46">(F41/$F$6)</f>
        <v>0.030282360085960077</v>
      </c>
      <c r="H41" s="739">
        <f>SUM(H42:H45)</f>
        <v>5056.901</v>
      </c>
      <c r="I41" s="731">
        <f t="shared" si="3"/>
        <v>-0.25876935300888826</v>
      </c>
      <c r="J41" s="734"/>
    </row>
    <row r="42" spans="1:10" ht="15.75" customHeight="1">
      <c r="A42" s="720" t="s">
        <v>204</v>
      </c>
      <c r="B42" s="721">
        <v>525.003</v>
      </c>
      <c r="C42" s="722">
        <f t="shared" si="4"/>
        <v>0.01238979868037363</v>
      </c>
      <c r="D42" s="723">
        <v>996.7909999999999</v>
      </c>
      <c r="E42" s="724">
        <f t="shared" si="2"/>
        <v>-0.47330684165487036</v>
      </c>
      <c r="F42" s="725">
        <v>1739.819</v>
      </c>
      <c r="G42" s="722">
        <f t="shared" si="5"/>
        <v>0.014055812973349457</v>
      </c>
      <c r="H42" s="740">
        <v>2912.6470000000004</v>
      </c>
      <c r="I42" s="724">
        <f t="shared" si="3"/>
        <v>-0.4026674018513058</v>
      </c>
      <c r="J42" s="726"/>
    </row>
    <row r="43" spans="1:10" ht="15.75" customHeight="1">
      <c r="A43" s="720" t="s">
        <v>203</v>
      </c>
      <c r="B43" s="721">
        <v>59.449</v>
      </c>
      <c r="C43" s="722">
        <f t="shared" si="4"/>
        <v>0.0014029655863862336</v>
      </c>
      <c r="D43" s="723">
        <v>66.205</v>
      </c>
      <c r="E43" s="724">
        <f t="shared" si="2"/>
        <v>-0.10204667321199301</v>
      </c>
      <c r="F43" s="725">
        <v>95.327</v>
      </c>
      <c r="G43" s="722">
        <f t="shared" si="5"/>
        <v>0.0007701367115260172</v>
      </c>
      <c r="H43" s="740">
        <v>291.39</v>
      </c>
      <c r="I43" s="724">
        <f t="shared" si="3"/>
        <v>-0.672854250317444</v>
      </c>
      <c r="J43" s="726"/>
    </row>
    <row r="44" spans="1:10" ht="15.75" customHeight="1">
      <c r="A44" s="720" t="s">
        <v>202</v>
      </c>
      <c r="B44" s="721">
        <v>56.92</v>
      </c>
      <c r="C44" s="722">
        <f t="shared" si="4"/>
        <v>0.0013432824972178577</v>
      </c>
      <c r="D44" s="723">
        <v>249.299</v>
      </c>
      <c r="E44" s="724">
        <f t="shared" si="2"/>
        <v>-0.7716797901315288</v>
      </c>
      <c r="F44" s="725">
        <v>285.04200000000003</v>
      </c>
      <c r="G44" s="722">
        <f t="shared" si="5"/>
        <v>0.002302824053277655</v>
      </c>
      <c r="H44" s="740">
        <v>1659.758</v>
      </c>
      <c r="I44" s="724">
        <f t="shared" si="3"/>
        <v>-0.8282629154370698</v>
      </c>
      <c r="J44" s="726"/>
    </row>
    <row r="45" spans="1:10" ht="15.75" customHeight="1" thickBot="1">
      <c r="A45" s="720" t="s">
        <v>148</v>
      </c>
      <c r="B45" s="721">
        <v>586.495</v>
      </c>
      <c r="C45" s="722">
        <f t="shared" si="4"/>
        <v>0.013840978007831824</v>
      </c>
      <c r="D45" s="723">
        <v>12.311000000000002</v>
      </c>
      <c r="E45" s="724" t="str">
        <f t="shared" si="2"/>
        <v>  *  </v>
      </c>
      <c r="F45" s="725">
        <v>1628.1419999999998</v>
      </c>
      <c r="G45" s="722">
        <f t="shared" si="5"/>
        <v>0.013153586347806945</v>
      </c>
      <c r="H45" s="740">
        <v>193.106</v>
      </c>
      <c r="I45" s="724" t="str">
        <f t="shared" si="3"/>
        <v>  *  </v>
      </c>
      <c r="J45" s="726"/>
    </row>
    <row r="46" spans="1:10" ht="15.75" customHeight="1" thickBot="1">
      <c r="A46" s="741" t="s">
        <v>207</v>
      </c>
      <c r="B46" s="742">
        <v>56.452000000000005</v>
      </c>
      <c r="C46" s="743">
        <f t="shared" si="4"/>
        <v>0.0013322379397916813</v>
      </c>
      <c r="D46" s="744">
        <v>32.613</v>
      </c>
      <c r="E46" s="745">
        <f t="shared" si="2"/>
        <v>0.7309661791310216</v>
      </c>
      <c r="F46" s="742">
        <v>127.57599999999998</v>
      </c>
      <c r="G46" s="743">
        <f t="shared" si="5"/>
        <v>0.0010306729584445451</v>
      </c>
      <c r="H46" s="744">
        <v>115.69899999999998</v>
      </c>
      <c r="I46" s="745">
        <f t="shared" si="3"/>
        <v>0.10265430124720187</v>
      </c>
      <c r="J46" s="726"/>
    </row>
    <row r="47" ht="14.25">
      <c r="A47" s="274" t="s">
        <v>245</v>
      </c>
    </row>
    <row r="48" ht="14.25">
      <c r="A48" s="274" t="s">
        <v>246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47:I65536 E47:E65536 G4:G5 C4:C5 I3:I5 E3:E5">
    <cfRule type="cellIs" priority="1" dxfId="0" operator="lessThan" stopIfTrue="1">
      <formula>0</formula>
    </cfRule>
  </conditionalFormatting>
  <conditionalFormatting sqref="E6:E46 I6:I4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23" right="0.24" top="0.26" bottom="0.2" header="0.25" footer="0.18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="92" zoomScaleNormal="92" zoomScalePageLayoutView="0" workbookViewId="0" topLeftCell="A1">
      <selection activeCell="A1" sqref="A1"/>
    </sheetView>
  </sheetViews>
  <sheetFormatPr defaultColWidth="9.140625" defaultRowHeight="12.75"/>
  <cols>
    <col min="1" max="1" width="21.8515625" style="746" customWidth="1"/>
    <col min="2" max="2" width="8.421875" style="746" bestFit="1" customWidth="1"/>
    <col min="3" max="3" width="9.28125" style="746" bestFit="1" customWidth="1"/>
    <col min="4" max="4" width="8.421875" style="746" customWidth="1"/>
    <col min="5" max="5" width="10.8515625" style="746" bestFit="1" customWidth="1"/>
    <col min="6" max="6" width="8.421875" style="746" bestFit="1" customWidth="1"/>
    <col min="7" max="7" width="9.28125" style="746" bestFit="1" customWidth="1"/>
    <col min="8" max="8" width="8.421875" style="746" bestFit="1" customWidth="1"/>
    <col min="9" max="9" width="9.28125" style="746" customWidth="1"/>
    <col min="10" max="10" width="10.00390625" style="746" customWidth="1"/>
    <col min="11" max="11" width="9.8515625" style="746" customWidth="1"/>
    <col min="12" max="12" width="9.00390625" style="746" customWidth="1"/>
    <col min="13" max="13" width="10.8515625" style="746" bestFit="1" customWidth="1"/>
    <col min="14" max="14" width="9.140625" style="746" customWidth="1"/>
    <col min="15" max="15" width="10.00390625" style="746" customWidth="1"/>
    <col min="16" max="16" width="9.28125" style="746" customWidth="1"/>
    <col min="17" max="17" width="9.7109375" style="746" customWidth="1"/>
    <col min="18" max="16384" width="9.140625" style="746" customWidth="1"/>
  </cols>
  <sheetData>
    <row r="1" spans="16:17" ht="18.75" thickBot="1">
      <c r="P1" s="747" t="s">
        <v>0</v>
      </c>
      <c r="Q1" s="748"/>
    </row>
    <row r="2" ht="6" customHeight="1" thickBot="1"/>
    <row r="3" spans="1:17" ht="24" customHeight="1" thickBot="1">
      <c r="A3" s="749" t="s">
        <v>247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1"/>
    </row>
    <row r="4" spans="1:17" ht="15.75" customHeight="1" thickBot="1">
      <c r="A4" s="752" t="s">
        <v>210</v>
      </c>
      <c r="B4" s="753" t="s">
        <v>39</v>
      </c>
      <c r="C4" s="754"/>
      <c r="D4" s="754"/>
      <c r="E4" s="754"/>
      <c r="F4" s="754"/>
      <c r="G4" s="754"/>
      <c r="H4" s="754"/>
      <c r="I4" s="755"/>
      <c r="J4" s="753" t="s">
        <v>40</v>
      </c>
      <c r="K4" s="754"/>
      <c r="L4" s="754"/>
      <c r="M4" s="754"/>
      <c r="N4" s="754"/>
      <c r="O4" s="754"/>
      <c r="P4" s="754"/>
      <c r="Q4" s="755"/>
    </row>
    <row r="5" spans="1:17" s="763" customFormat="1" ht="26.25" customHeight="1">
      <c r="A5" s="756"/>
      <c r="B5" s="757" t="s">
        <v>41</v>
      </c>
      <c r="C5" s="758"/>
      <c r="D5" s="758"/>
      <c r="E5" s="759" t="s">
        <v>42</v>
      </c>
      <c r="F5" s="757" t="s">
        <v>43</v>
      </c>
      <c r="G5" s="758"/>
      <c r="H5" s="758"/>
      <c r="I5" s="760" t="s">
        <v>44</v>
      </c>
      <c r="J5" s="761" t="s">
        <v>211</v>
      </c>
      <c r="K5" s="762"/>
      <c r="L5" s="762"/>
      <c r="M5" s="759" t="s">
        <v>42</v>
      </c>
      <c r="N5" s="761" t="s">
        <v>212</v>
      </c>
      <c r="O5" s="762"/>
      <c r="P5" s="762"/>
      <c r="Q5" s="759" t="s">
        <v>44</v>
      </c>
    </row>
    <row r="6" spans="1:17" s="769" customFormat="1" ht="14.25" thickBot="1">
      <c r="A6" s="764"/>
      <c r="B6" s="765" t="s">
        <v>14</v>
      </c>
      <c r="C6" s="766" t="s">
        <v>15</v>
      </c>
      <c r="D6" s="766" t="s">
        <v>13</v>
      </c>
      <c r="E6" s="767"/>
      <c r="F6" s="765" t="s">
        <v>14</v>
      </c>
      <c r="G6" s="766" t="s">
        <v>15</v>
      </c>
      <c r="H6" s="766" t="s">
        <v>13</v>
      </c>
      <c r="I6" s="768"/>
      <c r="J6" s="765" t="s">
        <v>14</v>
      </c>
      <c r="K6" s="766" t="s">
        <v>15</v>
      </c>
      <c r="L6" s="766" t="s">
        <v>13</v>
      </c>
      <c r="M6" s="767"/>
      <c r="N6" s="765" t="s">
        <v>14</v>
      </c>
      <c r="O6" s="766" t="s">
        <v>15</v>
      </c>
      <c r="P6" s="766" t="s">
        <v>13</v>
      </c>
      <c r="Q6" s="767"/>
    </row>
    <row r="7" spans="1:17" s="776" customFormat="1" ht="18" customHeight="1" thickBot="1">
      <c r="A7" s="770" t="s">
        <v>4</v>
      </c>
      <c r="B7" s="771">
        <f>B8+B12+B20+B27+B35+B40</f>
        <v>25382.674000000003</v>
      </c>
      <c r="C7" s="772">
        <f>C8+C12+C20+C27+C35+C40</f>
        <v>16991.138000000003</v>
      </c>
      <c r="D7" s="773">
        <f aca="true" t="shared" si="0" ref="D7:D13">C7+B7</f>
        <v>42373.812000000005</v>
      </c>
      <c r="E7" s="774">
        <f aca="true" t="shared" si="1" ref="E7:E40">D7/$D$7</f>
        <v>1</v>
      </c>
      <c r="F7" s="771">
        <f>F8+F12+F20+F27+F35+F40</f>
        <v>21728.26</v>
      </c>
      <c r="G7" s="772">
        <f>G8+G12+G20+G27+G35+G40</f>
        <v>12754.588000000002</v>
      </c>
      <c r="H7" s="773">
        <f aca="true" t="shared" si="2" ref="H7:H13">G7+F7</f>
        <v>34482.848</v>
      </c>
      <c r="I7" s="775">
        <f>IF(ISERROR(D7/H7-1),"         /0",(D7/H7-1))</f>
        <v>0.2288373628535556</v>
      </c>
      <c r="J7" s="771">
        <f>J8+J12+J20+J27+J35+J40</f>
        <v>77475.694</v>
      </c>
      <c r="K7" s="772">
        <f>K8+K12+K20+K27+K35+K40</f>
        <v>46303.628000000004</v>
      </c>
      <c r="L7" s="773">
        <f aca="true" t="shared" si="3" ref="L7:L13">K7+J7</f>
        <v>123779.32200000001</v>
      </c>
      <c r="M7" s="774">
        <f aca="true" t="shared" si="4" ref="M7:M40">L7/$L$7</f>
        <v>1</v>
      </c>
      <c r="N7" s="771">
        <f>N8+N12+N20+N27+N35+N40</f>
        <v>70723.01099999997</v>
      </c>
      <c r="O7" s="772">
        <f>O8+O12+O20+O27+O35+O40</f>
        <v>36362.09700000001</v>
      </c>
      <c r="P7" s="773">
        <f aca="true" t="shared" si="5" ref="P7:P13">O7+N7</f>
        <v>107085.10799999998</v>
      </c>
      <c r="Q7" s="775">
        <f>IF(ISERROR(L7/P7-1),"         /0",(L7/P7-1))</f>
        <v>0.15589669106931314</v>
      </c>
    </row>
    <row r="8" spans="1:17" s="782" customFormat="1" ht="18" customHeight="1">
      <c r="A8" s="777" t="s">
        <v>213</v>
      </c>
      <c r="B8" s="778">
        <f>SUM(B9:B11)</f>
        <v>16515.827</v>
      </c>
      <c r="C8" s="779">
        <f>SUM(C9:C11)</f>
        <v>8850.26</v>
      </c>
      <c r="D8" s="779">
        <f t="shared" si="0"/>
        <v>25366.087</v>
      </c>
      <c r="E8" s="780">
        <f t="shared" si="1"/>
        <v>0.5986265054463354</v>
      </c>
      <c r="F8" s="778">
        <f>SUM(F9:F11)</f>
        <v>13673.132999999998</v>
      </c>
      <c r="G8" s="779">
        <f>SUM(G9:G11)</f>
        <v>6679.541000000001</v>
      </c>
      <c r="H8" s="779">
        <f t="shared" si="2"/>
        <v>20352.674</v>
      </c>
      <c r="I8" s="781">
        <f>IF(ISERROR(D8/H8-1),"         /0",IF(D8/H8&gt;5,"  *  ",(D8/H8-1)))</f>
        <v>0.24632699369134503</v>
      </c>
      <c r="J8" s="778">
        <f>SUM(J9:J11)</f>
        <v>52744.548</v>
      </c>
      <c r="K8" s="779">
        <f>SUM(K9:K11)</f>
        <v>23924.838999999996</v>
      </c>
      <c r="L8" s="779">
        <f t="shared" si="3"/>
        <v>76669.387</v>
      </c>
      <c r="M8" s="780">
        <f t="shared" si="4"/>
        <v>0.619403837096474</v>
      </c>
      <c r="N8" s="778">
        <f>SUM(N9:N11)</f>
        <v>46028.460999999974</v>
      </c>
      <c r="O8" s="779">
        <f>SUM(O9:O11)</f>
        <v>18314.397000000008</v>
      </c>
      <c r="P8" s="779">
        <f t="shared" si="5"/>
        <v>64342.85799999998</v>
      </c>
      <c r="Q8" s="781">
        <f>IF(ISERROR(L8/P8-1),"         /0",IF(L8/P8&gt;5,"  *  ",(L8/P8-1)))</f>
        <v>0.19157571458824574</v>
      </c>
    </row>
    <row r="9" spans="1:17" ht="18" customHeight="1">
      <c r="A9" s="783" t="s">
        <v>214</v>
      </c>
      <c r="B9" s="784">
        <v>16426.636000000002</v>
      </c>
      <c r="C9" s="785">
        <v>8762.49</v>
      </c>
      <c r="D9" s="785">
        <f t="shared" si="0"/>
        <v>25189.126000000004</v>
      </c>
      <c r="E9" s="786">
        <f t="shared" si="1"/>
        <v>0.5944503175687852</v>
      </c>
      <c r="F9" s="784">
        <v>13387.666</v>
      </c>
      <c r="G9" s="785">
        <v>6332.821000000001</v>
      </c>
      <c r="H9" s="785">
        <f t="shared" si="2"/>
        <v>19720.487</v>
      </c>
      <c r="I9" s="787">
        <f aca="true" t="shared" si="6" ref="I9:I40">IF(ISERROR(D9/H9-1),"         /0",IF(D9/H9&gt;5,"  *  ",(D9/H9-1)))</f>
        <v>0.2773075025986935</v>
      </c>
      <c r="J9" s="784">
        <v>52291.25</v>
      </c>
      <c r="K9" s="785">
        <v>23662.943999999996</v>
      </c>
      <c r="L9" s="785">
        <f t="shared" si="3"/>
        <v>75954.19399999999</v>
      </c>
      <c r="M9" s="786">
        <f t="shared" si="4"/>
        <v>0.6136258687860641</v>
      </c>
      <c r="N9" s="785">
        <v>45135.987999999976</v>
      </c>
      <c r="O9" s="785">
        <v>17338.117000000006</v>
      </c>
      <c r="P9" s="785">
        <f t="shared" si="5"/>
        <v>62474.10499999998</v>
      </c>
      <c r="Q9" s="787">
        <f aca="true" t="shared" si="7" ref="Q9:Q40">IF(ISERROR(L9/P9-1),"         /0",IF(L9/P9&gt;5,"  *  ",(L9/P9-1)))</f>
        <v>0.21577082216704047</v>
      </c>
    </row>
    <row r="10" spans="1:17" ht="18" customHeight="1">
      <c r="A10" s="783" t="s">
        <v>215</v>
      </c>
      <c r="B10" s="784">
        <v>86.495</v>
      </c>
      <c r="C10" s="785">
        <v>69.028</v>
      </c>
      <c r="D10" s="785">
        <f t="shared" si="0"/>
        <v>155.52300000000002</v>
      </c>
      <c r="E10" s="786">
        <f t="shared" si="1"/>
        <v>0.003670262189297484</v>
      </c>
      <c r="F10" s="784">
        <v>103.496</v>
      </c>
      <c r="G10" s="785">
        <v>35.006</v>
      </c>
      <c r="H10" s="785">
        <f t="shared" si="2"/>
        <v>138.502</v>
      </c>
      <c r="I10" s="787">
        <f t="shared" si="6"/>
        <v>0.12289353222336152</v>
      </c>
      <c r="J10" s="784">
        <v>256.87300000000005</v>
      </c>
      <c r="K10" s="785">
        <v>163.989</v>
      </c>
      <c r="L10" s="785">
        <f t="shared" si="3"/>
        <v>420.8620000000001</v>
      </c>
      <c r="M10" s="786">
        <f t="shared" si="4"/>
        <v>0.003400099412404279</v>
      </c>
      <c r="N10" s="785">
        <v>315.846</v>
      </c>
      <c r="O10" s="785">
        <v>75.32900000000001</v>
      </c>
      <c r="P10" s="785">
        <f t="shared" si="5"/>
        <v>391.175</v>
      </c>
      <c r="Q10" s="787">
        <f t="shared" si="7"/>
        <v>0.07589186425512895</v>
      </c>
    </row>
    <row r="11" spans="1:17" ht="18" customHeight="1" thickBot="1">
      <c r="A11" s="788" t="s">
        <v>216</v>
      </c>
      <c r="B11" s="789">
        <v>2.696</v>
      </c>
      <c r="C11" s="790">
        <v>18.742</v>
      </c>
      <c r="D11" s="790">
        <f t="shared" si="0"/>
        <v>21.438000000000002</v>
      </c>
      <c r="E11" s="791">
        <f t="shared" si="1"/>
        <v>0.0005059256882529238</v>
      </c>
      <c r="F11" s="789">
        <v>181.971</v>
      </c>
      <c r="G11" s="790">
        <v>311.714</v>
      </c>
      <c r="H11" s="790">
        <f t="shared" si="2"/>
        <v>493.685</v>
      </c>
      <c r="I11" s="787">
        <f t="shared" si="6"/>
        <v>-0.956575549186222</v>
      </c>
      <c r="J11" s="789">
        <v>196.425</v>
      </c>
      <c r="K11" s="790">
        <v>97.906</v>
      </c>
      <c r="L11" s="790">
        <f t="shared" si="3"/>
        <v>294.331</v>
      </c>
      <c r="M11" s="791">
        <f t="shared" si="4"/>
        <v>0.0023778688980054356</v>
      </c>
      <c r="N11" s="790">
        <v>576.6270000000001</v>
      </c>
      <c r="O11" s="790">
        <v>900.951</v>
      </c>
      <c r="P11" s="790">
        <f t="shared" si="5"/>
        <v>1477.578</v>
      </c>
      <c r="Q11" s="787">
        <f t="shared" si="7"/>
        <v>-0.8008017174051049</v>
      </c>
    </row>
    <row r="12" spans="1:17" s="782" customFormat="1" ht="18" customHeight="1">
      <c r="A12" s="777" t="s">
        <v>174</v>
      </c>
      <c r="B12" s="778">
        <f>SUM(B13:B19)</f>
        <v>2340.458</v>
      </c>
      <c r="C12" s="779">
        <f>SUM(C13:C19)</f>
        <v>4857.898999999999</v>
      </c>
      <c r="D12" s="779">
        <f t="shared" si="0"/>
        <v>7198.357</v>
      </c>
      <c r="E12" s="780">
        <f t="shared" si="1"/>
        <v>0.16987749414662054</v>
      </c>
      <c r="F12" s="778">
        <f>SUM(F13:F19)</f>
        <v>2891.4429999999998</v>
      </c>
      <c r="G12" s="779">
        <f>SUM(G13:G19)</f>
        <v>3256.5389999999998</v>
      </c>
      <c r="H12" s="779">
        <f t="shared" si="2"/>
        <v>6147.982</v>
      </c>
      <c r="I12" s="781">
        <f t="shared" si="6"/>
        <v>0.17084874353893675</v>
      </c>
      <c r="J12" s="778">
        <f>SUM(J13:J19)</f>
        <v>6087.072</v>
      </c>
      <c r="K12" s="779">
        <f>SUM(K13:K19)</f>
        <v>12658.189000000002</v>
      </c>
      <c r="L12" s="779">
        <f t="shared" si="3"/>
        <v>18745.261000000002</v>
      </c>
      <c r="M12" s="780">
        <f t="shared" si="4"/>
        <v>0.15144097331539755</v>
      </c>
      <c r="N12" s="778">
        <f>SUM(N13:N19)</f>
        <v>8087.0830000000005</v>
      </c>
      <c r="O12" s="779">
        <f>SUM(O13:O19)</f>
        <v>10131.606000000002</v>
      </c>
      <c r="P12" s="779">
        <f t="shared" si="5"/>
        <v>18218.689000000002</v>
      </c>
      <c r="Q12" s="781">
        <f t="shared" si="7"/>
        <v>0.028902848058935504</v>
      </c>
    </row>
    <row r="13" spans="1:17" ht="18" customHeight="1">
      <c r="A13" s="792" t="s">
        <v>218</v>
      </c>
      <c r="B13" s="793">
        <v>496.56100000000004</v>
      </c>
      <c r="C13" s="794">
        <v>2032.2369999999999</v>
      </c>
      <c r="D13" s="794">
        <f t="shared" si="0"/>
        <v>2528.798</v>
      </c>
      <c r="E13" s="795">
        <f t="shared" si="1"/>
        <v>0.059678322073076634</v>
      </c>
      <c r="F13" s="793">
        <v>756.003</v>
      </c>
      <c r="G13" s="794">
        <v>825.9959999999999</v>
      </c>
      <c r="H13" s="794">
        <f t="shared" si="2"/>
        <v>1581.9989999999998</v>
      </c>
      <c r="I13" s="796">
        <f t="shared" si="6"/>
        <v>0.5984826791925912</v>
      </c>
      <c r="J13" s="793">
        <v>1540.745</v>
      </c>
      <c r="K13" s="794">
        <v>6115.492000000002</v>
      </c>
      <c r="L13" s="794">
        <f t="shared" si="3"/>
        <v>7656.237000000002</v>
      </c>
      <c r="M13" s="795">
        <f t="shared" si="4"/>
        <v>0.061853925811614974</v>
      </c>
      <c r="N13" s="794">
        <v>2303.261</v>
      </c>
      <c r="O13" s="794">
        <v>2841.2380000000003</v>
      </c>
      <c r="P13" s="794">
        <f t="shared" si="5"/>
        <v>5144.499</v>
      </c>
      <c r="Q13" s="796">
        <f t="shared" si="7"/>
        <v>0.4882376301365794</v>
      </c>
    </row>
    <row r="14" spans="1:17" ht="18" customHeight="1">
      <c r="A14" s="792" t="s">
        <v>220</v>
      </c>
      <c r="B14" s="793">
        <v>365.892</v>
      </c>
      <c r="C14" s="794">
        <v>1281.976</v>
      </c>
      <c r="D14" s="794">
        <f aca="true" t="shared" si="8" ref="D14:D26">C14+B14</f>
        <v>1647.8680000000002</v>
      </c>
      <c r="E14" s="795">
        <f t="shared" si="1"/>
        <v>0.038888830676834074</v>
      </c>
      <c r="F14" s="793">
        <v>166.234</v>
      </c>
      <c r="G14" s="794">
        <v>891.394</v>
      </c>
      <c r="H14" s="794">
        <f aca="true" t="shared" si="9" ref="H14:H19">G14+F14</f>
        <v>1057.628</v>
      </c>
      <c r="I14" s="796">
        <f t="shared" si="6"/>
        <v>0.5580790221136356</v>
      </c>
      <c r="J14" s="793">
        <v>776.626</v>
      </c>
      <c r="K14" s="794">
        <v>2866.688</v>
      </c>
      <c r="L14" s="794">
        <f aca="true" t="shared" si="10" ref="L14:L19">K14+J14</f>
        <v>3643.3140000000003</v>
      </c>
      <c r="M14" s="795">
        <f t="shared" si="4"/>
        <v>0.02943394697217682</v>
      </c>
      <c r="N14" s="794">
        <v>364.43</v>
      </c>
      <c r="O14" s="794">
        <v>2339.204</v>
      </c>
      <c r="P14" s="794">
        <f aca="true" t="shared" si="11" ref="P14:P19">O14+N14</f>
        <v>2703.634</v>
      </c>
      <c r="Q14" s="796">
        <f t="shared" si="7"/>
        <v>0.3475618371421576</v>
      </c>
    </row>
    <row r="15" spans="1:17" ht="18" customHeight="1">
      <c r="A15" s="792" t="s">
        <v>217</v>
      </c>
      <c r="B15" s="793">
        <v>627.617</v>
      </c>
      <c r="C15" s="794">
        <v>696.8879999999999</v>
      </c>
      <c r="D15" s="794">
        <f t="shared" si="8"/>
        <v>1324.5049999999999</v>
      </c>
      <c r="E15" s="795">
        <f t="shared" si="1"/>
        <v>0.03125763148238822</v>
      </c>
      <c r="F15" s="793">
        <v>596.44</v>
      </c>
      <c r="G15" s="794">
        <v>561.773</v>
      </c>
      <c r="H15" s="794">
        <f t="shared" si="9"/>
        <v>1158.2130000000002</v>
      </c>
      <c r="I15" s="796">
        <f t="shared" si="6"/>
        <v>0.14357635426298931</v>
      </c>
      <c r="J15" s="793">
        <v>1788.915</v>
      </c>
      <c r="K15" s="794">
        <v>1678.74</v>
      </c>
      <c r="L15" s="794">
        <f t="shared" si="10"/>
        <v>3467.6549999999997</v>
      </c>
      <c r="M15" s="795">
        <f t="shared" si="4"/>
        <v>0.028014816562010245</v>
      </c>
      <c r="N15" s="794">
        <v>1479.378</v>
      </c>
      <c r="O15" s="794">
        <v>1872.178</v>
      </c>
      <c r="P15" s="794">
        <f t="shared" si="11"/>
        <v>3351.556</v>
      </c>
      <c r="Q15" s="796">
        <f t="shared" si="7"/>
        <v>0.034640328253503716</v>
      </c>
    </row>
    <row r="16" spans="1:17" ht="18" customHeight="1">
      <c r="A16" s="792" t="s">
        <v>222</v>
      </c>
      <c r="B16" s="793">
        <v>316.255</v>
      </c>
      <c r="C16" s="794">
        <v>412.98100000000005</v>
      </c>
      <c r="D16" s="794">
        <f t="shared" si="8"/>
        <v>729.2360000000001</v>
      </c>
      <c r="E16" s="795">
        <f t="shared" si="1"/>
        <v>0.017209591622297283</v>
      </c>
      <c r="F16" s="793">
        <v>103.71900000000001</v>
      </c>
      <c r="G16" s="794">
        <v>220.06199999999998</v>
      </c>
      <c r="H16" s="794">
        <f t="shared" si="9"/>
        <v>323.781</v>
      </c>
      <c r="I16" s="796">
        <f t="shared" si="6"/>
        <v>1.2522507497351607</v>
      </c>
      <c r="J16" s="793">
        <v>635.293</v>
      </c>
      <c r="K16" s="794">
        <v>930.7710000000001</v>
      </c>
      <c r="L16" s="794">
        <f t="shared" si="10"/>
        <v>1566.064</v>
      </c>
      <c r="M16" s="795">
        <f t="shared" si="4"/>
        <v>0.012652064777023094</v>
      </c>
      <c r="N16" s="794">
        <v>322.527</v>
      </c>
      <c r="O16" s="794">
        <v>684.0330000000001</v>
      </c>
      <c r="P16" s="794">
        <f t="shared" si="11"/>
        <v>1006.5600000000002</v>
      </c>
      <c r="Q16" s="796">
        <f t="shared" si="7"/>
        <v>0.5558575743125098</v>
      </c>
    </row>
    <row r="17" spans="1:17" ht="18" customHeight="1">
      <c r="A17" s="792" t="s">
        <v>219</v>
      </c>
      <c r="B17" s="793">
        <v>370.63400000000007</v>
      </c>
      <c r="C17" s="794">
        <v>136.995</v>
      </c>
      <c r="D17" s="794">
        <f t="shared" si="8"/>
        <v>507.6290000000001</v>
      </c>
      <c r="E17" s="795">
        <f t="shared" si="1"/>
        <v>0.011979781285667667</v>
      </c>
      <c r="F17" s="793">
        <v>1195.2430000000002</v>
      </c>
      <c r="G17" s="794">
        <v>574.447</v>
      </c>
      <c r="H17" s="794">
        <f t="shared" si="9"/>
        <v>1769.69</v>
      </c>
      <c r="I17" s="796">
        <f t="shared" si="6"/>
        <v>-0.7131537161875808</v>
      </c>
      <c r="J17" s="793">
        <v>930.08</v>
      </c>
      <c r="K17" s="794">
        <v>264.96</v>
      </c>
      <c r="L17" s="794">
        <f t="shared" si="10"/>
        <v>1195.04</v>
      </c>
      <c r="M17" s="795">
        <f t="shared" si="4"/>
        <v>0.009654601275001328</v>
      </c>
      <c r="N17" s="794">
        <v>3411.628</v>
      </c>
      <c r="O17" s="794">
        <v>1690.26</v>
      </c>
      <c r="P17" s="794">
        <f t="shared" si="11"/>
        <v>5101.888</v>
      </c>
      <c r="Q17" s="796">
        <f t="shared" si="7"/>
        <v>-0.765765144197599</v>
      </c>
    </row>
    <row r="18" spans="1:17" ht="18" customHeight="1">
      <c r="A18" s="792" t="s">
        <v>221</v>
      </c>
      <c r="B18" s="793">
        <v>140.945</v>
      </c>
      <c r="C18" s="794">
        <v>294.959</v>
      </c>
      <c r="D18" s="794">
        <f t="shared" si="8"/>
        <v>435.904</v>
      </c>
      <c r="E18" s="795">
        <f t="shared" si="1"/>
        <v>0.010287108462179423</v>
      </c>
      <c r="F18" s="793">
        <v>48.99</v>
      </c>
      <c r="G18" s="794">
        <v>182.37900000000005</v>
      </c>
      <c r="H18" s="794">
        <f t="shared" si="9"/>
        <v>231.36900000000006</v>
      </c>
      <c r="I18" s="796">
        <f t="shared" si="6"/>
        <v>0.884020763369336</v>
      </c>
      <c r="J18" s="793">
        <v>354.206</v>
      </c>
      <c r="K18" s="794">
        <v>794.628</v>
      </c>
      <c r="L18" s="794">
        <f t="shared" si="10"/>
        <v>1148.834</v>
      </c>
      <c r="M18" s="795">
        <f t="shared" si="4"/>
        <v>0.009281307906986273</v>
      </c>
      <c r="N18" s="794">
        <v>158.64</v>
      </c>
      <c r="O18" s="794">
        <v>699.28</v>
      </c>
      <c r="P18" s="794">
        <f t="shared" si="11"/>
        <v>857.92</v>
      </c>
      <c r="Q18" s="796">
        <f t="shared" si="7"/>
        <v>0.3390922230511004</v>
      </c>
    </row>
    <row r="19" spans="1:17" ht="18" customHeight="1">
      <c r="A19" s="792" t="s">
        <v>224</v>
      </c>
      <c r="B19" s="793">
        <v>22.554</v>
      </c>
      <c r="C19" s="794">
        <v>1.863</v>
      </c>
      <c r="D19" s="794">
        <f t="shared" si="8"/>
        <v>24.416999999999998</v>
      </c>
      <c r="E19" s="795">
        <f t="shared" si="1"/>
        <v>0.0005762285441772385</v>
      </c>
      <c r="F19" s="793">
        <v>24.813999999999997</v>
      </c>
      <c r="G19" s="794">
        <v>0.488</v>
      </c>
      <c r="H19" s="794">
        <f t="shared" si="9"/>
        <v>25.301999999999996</v>
      </c>
      <c r="I19" s="796">
        <f t="shared" si="6"/>
        <v>-0.03497747213658997</v>
      </c>
      <c r="J19" s="793">
        <v>61.206999999999994</v>
      </c>
      <c r="K19" s="794">
        <v>6.91</v>
      </c>
      <c r="L19" s="794">
        <f t="shared" si="10"/>
        <v>68.11699999999999</v>
      </c>
      <c r="M19" s="795">
        <f t="shared" si="4"/>
        <v>0.000550310010584805</v>
      </c>
      <c r="N19" s="794">
        <v>47.218999999999994</v>
      </c>
      <c r="O19" s="794">
        <v>5.413</v>
      </c>
      <c r="P19" s="794">
        <f t="shared" si="11"/>
        <v>52.63199999999999</v>
      </c>
      <c r="Q19" s="796">
        <f t="shared" si="7"/>
        <v>0.2942126462988297</v>
      </c>
    </row>
    <row r="20" spans="1:17" s="782" customFormat="1" ht="18" customHeight="1">
      <c r="A20" s="797" t="s">
        <v>186</v>
      </c>
      <c r="B20" s="798">
        <f>SUM(B21:B26)</f>
        <v>3267.4790000000007</v>
      </c>
      <c r="C20" s="799">
        <f>SUM(C21:C26)</f>
        <v>904.3510000000001</v>
      </c>
      <c r="D20" s="799">
        <f t="shared" si="8"/>
        <v>4171.830000000001</v>
      </c>
      <c r="E20" s="800">
        <f t="shared" si="1"/>
        <v>0.0984530256565069</v>
      </c>
      <c r="F20" s="798">
        <f>SUM(F21:F26)</f>
        <v>2273.357</v>
      </c>
      <c r="G20" s="799">
        <f>SUM(G21:G26)</f>
        <v>702.6109999999999</v>
      </c>
      <c r="H20" s="799">
        <f aca="true" t="shared" si="12" ref="H20:H26">G20+F20</f>
        <v>2975.968</v>
      </c>
      <c r="I20" s="801">
        <f t="shared" si="6"/>
        <v>0.4018396703190361</v>
      </c>
      <c r="J20" s="798">
        <f>SUM(J21:J26)</f>
        <v>8941.639</v>
      </c>
      <c r="K20" s="799">
        <f>SUM(K21:K26)</f>
        <v>2361.987</v>
      </c>
      <c r="L20" s="799">
        <f aca="true" t="shared" si="13" ref="L20:L26">K20+J20</f>
        <v>11303.626</v>
      </c>
      <c r="M20" s="800">
        <f t="shared" si="4"/>
        <v>0.09132079427612311</v>
      </c>
      <c r="N20" s="798">
        <f>SUM(N21:N26)</f>
        <v>7164.842000000001</v>
      </c>
      <c r="O20" s="799">
        <f>SUM(O21:O26)</f>
        <v>1860.7800000000002</v>
      </c>
      <c r="P20" s="799">
        <f aca="true" t="shared" si="14" ref="P20:P26">O20+N20</f>
        <v>9025.622000000001</v>
      </c>
      <c r="Q20" s="801">
        <f t="shared" si="7"/>
        <v>0.25239302066937874</v>
      </c>
    </row>
    <row r="21" spans="1:17" ht="18" customHeight="1">
      <c r="A21" s="792" t="s">
        <v>248</v>
      </c>
      <c r="B21" s="793">
        <v>1902.245</v>
      </c>
      <c r="C21" s="794"/>
      <c r="D21" s="794">
        <f t="shared" si="8"/>
        <v>1902.245</v>
      </c>
      <c r="E21" s="795">
        <f t="shared" si="1"/>
        <v>0.04489199602811283</v>
      </c>
      <c r="F21" s="793">
        <v>956.141</v>
      </c>
      <c r="G21" s="794"/>
      <c r="H21" s="794">
        <f t="shared" si="12"/>
        <v>956.141</v>
      </c>
      <c r="I21" s="796">
        <f t="shared" si="6"/>
        <v>0.9895025942826423</v>
      </c>
      <c r="J21" s="793">
        <v>5157.648</v>
      </c>
      <c r="K21" s="794"/>
      <c r="L21" s="794">
        <f t="shared" si="13"/>
        <v>5157.648</v>
      </c>
      <c r="M21" s="795">
        <f t="shared" si="4"/>
        <v>0.04166809057170308</v>
      </c>
      <c r="N21" s="793">
        <v>3701.5370000000003</v>
      </c>
      <c r="O21" s="794"/>
      <c r="P21" s="794">
        <f t="shared" si="14"/>
        <v>3701.5370000000003</v>
      </c>
      <c r="Q21" s="796">
        <f t="shared" si="7"/>
        <v>0.39338010129305734</v>
      </c>
    </row>
    <row r="22" spans="1:17" ht="18" customHeight="1">
      <c r="A22" s="792" t="s">
        <v>225</v>
      </c>
      <c r="B22" s="793">
        <v>430.894</v>
      </c>
      <c r="C22" s="794">
        <v>543.611</v>
      </c>
      <c r="D22" s="794">
        <f t="shared" si="8"/>
        <v>974.505</v>
      </c>
      <c r="E22" s="795">
        <f t="shared" si="1"/>
        <v>0.022997812894435834</v>
      </c>
      <c r="F22" s="793">
        <v>255.65200000000002</v>
      </c>
      <c r="G22" s="794">
        <v>351.58099999999996</v>
      </c>
      <c r="H22" s="794">
        <f t="shared" si="12"/>
        <v>607.233</v>
      </c>
      <c r="I22" s="796">
        <f t="shared" si="6"/>
        <v>0.6048287889492172</v>
      </c>
      <c r="J22" s="793">
        <v>1157.7169999999999</v>
      </c>
      <c r="K22" s="794">
        <v>1411.123</v>
      </c>
      <c r="L22" s="794">
        <f t="shared" si="13"/>
        <v>2568.84</v>
      </c>
      <c r="M22" s="795">
        <f t="shared" si="4"/>
        <v>0.020753385609916332</v>
      </c>
      <c r="N22" s="793">
        <v>693.8570000000001</v>
      </c>
      <c r="O22" s="794">
        <v>1035.8120000000001</v>
      </c>
      <c r="P22" s="794">
        <f t="shared" si="14"/>
        <v>1729.6690000000003</v>
      </c>
      <c r="Q22" s="796">
        <f t="shared" si="7"/>
        <v>0.48516276813656245</v>
      </c>
    </row>
    <row r="23" spans="1:17" ht="18" customHeight="1">
      <c r="A23" s="792" t="s">
        <v>227</v>
      </c>
      <c r="B23" s="793">
        <v>524.702</v>
      </c>
      <c r="C23" s="794"/>
      <c r="D23" s="794">
        <f>C23+B23</f>
        <v>524.702</v>
      </c>
      <c r="E23" s="795">
        <f t="shared" si="1"/>
        <v>0.012382695236387983</v>
      </c>
      <c r="F23" s="793">
        <v>621.165</v>
      </c>
      <c r="G23" s="794"/>
      <c r="H23" s="794">
        <f>G23+F23</f>
        <v>621.165</v>
      </c>
      <c r="I23" s="796">
        <f t="shared" si="6"/>
        <v>-0.15529368203295413</v>
      </c>
      <c r="J23" s="793">
        <v>1360.825</v>
      </c>
      <c r="K23" s="794"/>
      <c r="L23" s="794">
        <f>K23+J23</f>
        <v>1360.825</v>
      </c>
      <c r="M23" s="795">
        <f t="shared" si="4"/>
        <v>0.01099396068755329</v>
      </c>
      <c r="N23" s="793">
        <v>1618.0240000000001</v>
      </c>
      <c r="O23" s="794">
        <v>0</v>
      </c>
      <c r="P23" s="794">
        <f>O23+N23</f>
        <v>1618.0240000000001</v>
      </c>
      <c r="Q23" s="796">
        <f t="shared" si="7"/>
        <v>-0.1589587051860789</v>
      </c>
    </row>
    <row r="24" spans="1:17" ht="18" customHeight="1">
      <c r="A24" s="792" t="s">
        <v>249</v>
      </c>
      <c r="B24" s="793">
        <v>366.366</v>
      </c>
      <c r="C24" s="794">
        <v>71.854</v>
      </c>
      <c r="D24" s="794">
        <f t="shared" si="8"/>
        <v>438.21999999999997</v>
      </c>
      <c r="E24" s="795">
        <f t="shared" si="1"/>
        <v>0.010341764861749987</v>
      </c>
      <c r="F24" s="793">
        <v>402.166</v>
      </c>
      <c r="G24" s="794">
        <v>120.14</v>
      </c>
      <c r="H24" s="794">
        <f t="shared" si="12"/>
        <v>522.306</v>
      </c>
      <c r="I24" s="796">
        <f t="shared" si="6"/>
        <v>-0.16098991778765714</v>
      </c>
      <c r="J24" s="793">
        <v>1105.501</v>
      </c>
      <c r="K24" s="794">
        <v>218.41199999999998</v>
      </c>
      <c r="L24" s="794">
        <f t="shared" si="13"/>
        <v>1323.913</v>
      </c>
      <c r="M24" s="795">
        <f t="shared" si="4"/>
        <v>0.010695752558735132</v>
      </c>
      <c r="N24" s="793">
        <v>1025.174</v>
      </c>
      <c r="O24" s="794">
        <v>208.16199999999998</v>
      </c>
      <c r="P24" s="794">
        <f t="shared" si="14"/>
        <v>1233.336</v>
      </c>
      <c r="Q24" s="796">
        <f t="shared" si="7"/>
        <v>0.07344065202021177</v>
      </c>
    </row>
    <row r="25" spans="1:17" ht="18" customHeight="1">
      <c r="A25" s="792" t="s">
        <v>226</v>
      </c>
      <c r="B25" s="793">
        <v>38.204</v>
      </c>
      <c r="C25" s="794">
        <v>288.886</v>
      </c>
      <c r="D25" s="794">
        <f>C25+B25</f>
        <v>327.09000000000003</v>
      </c>
      <c r="E25" s="795">
        <f t="shared" si="1"/>
        <v>0.007719154462666705</v>
      </c>
      <c r="F25" s="793">
        <v>32.918</v>
      </c>
      <c r="G25" s="794">
        <v>230.89</v>
      </c>
      <c r="H25" s="794">
        <f t="shared" si="12"/>
        <v>263.808</v>
      </c>
      <c r="I25" s="796">
        <f t="shared" si="6"/>
        <v>0.23987900291120834</v>
      </c>
      <c r="J25" s="793">
        <v>140.995</v>
      </c>
      <c r="K25" s="794">
        <v>704.652</v>
      </c>
      <c r="L25" s="794">
        <f t="shared" si="13"/>
        <v>845.647</v>
      </c>
      <c r="M25" s="795">
        <f t="shared" si="4"/>
        <v>0.006831892325278692</v>
      </c>
      <c r="N25" s="793">
        <v>105.455</v>
      </c>
      <c r="O25" s="794">
        <v>616.806</v>
      </c>
      <c r="P25" s="794">
        <f t="shared" si="14"/>
        <v>722.2610000000001</v>
      </c>
      <c r="Q25" s="796">
        <f t="shared" si="7"/>
        <v>0.17083298142915093</v>
      </c>
    </row>
    <row r="26" spans="1:17" ht="18" customHeight="1" thickBot="1">
      <c r="A26" s="792" t="s">
        <v>224</v>
      </c>
      <c r="B26" s="793">
        <v>5.068</v>
      </c>
      <c r="C26" s="794">
        <v>0</v>
      </c>
      <c r="D26" s="794">
        <f t="shared" si="8"/>
        <v>5.068</v>
      </c>
      <c r="E26" s="795">
        <f t="shared" si="1"/>
        <v>0.00011960217315355056</v>
      </c>
      <c r="F26" s="793">
        <v>5.315</v>
      </c>
      <c r="G26" s="794">
        <v>0</v>
      </c>
      <c r="H26" s="794">
        <f t="shared" si="12"/>
        <v>5.315</v>
      </c>
      <c r="I26" s="796">
        <f t="shared" si="6"/>
        <v>-0.046472248353715995</v>
      </c>
      <c r="J26" s="793">
        <v>18.953</v>
      </c>
      <c r="K26" s="794">
        <v>27.8</v>
      </c>
      <c r="L26" s="794">
        <f t="shared" si="13"/>
        <v>46.753</v>
      </c>
      <c r="M26" s="795">
        <f t="shared" si="4"/>
        <v>0.00037771252293658546</v>
      </c>
      <c r="N26" s="793">
        <v>20.795</v>
      </c>
      <c r="O26" s="794">
        <v>0</v>
      </c>
      <c r="P26" s="794">
        <f t="shared" si="14"/>
        <v>20.795</v>
      </c>
      <c r="Q26" s="796">
        <f t="shared" si="7"/>
        <v>1.2482808367396006</v>
      </c>
    </row>
    <row r="27" spans="1:17" s="782" customFormat="1" ht="18" customHeight="1">
      <c r="A27" s="777" t="s">
        <v>228</v>
      </c>
      <c r="B27" s="778">
        <f>SUM(B28:B34)</f>
        <v>2443.0620000000004</v>
      </c>
      <c r="C27" s="779">
        <f>SUM(C28:C34)</f>
        <v>1910.1569999999997</v>
      </c>
      <c r="D27" s="779">
        <f aca="true" t="shared" si="15" ref="D27:D40">C27+B27</f>
        <v>4353.219</v>
      </c>
      <c r="E27" s="780">
        <f t="shared" si="1"/>
        <v>0.10273371203893573</v>
      </c>
      <c r="F27" s="778">
        <f>SUM(F28:F34)</f>
        <v>2007.5700000000002</v>
      </c>
      <c r="G27" s="779">
        <f>SUM(G28:G34)</f>
        <v>1641.4350000000002</v>
      </c>
      <c r="H27" s="779">
        <f aca="true" t="shared" si="16" ref="H27:H40">G27+F27</f>
        <v>3649.005</v>
      </c>
      <c r="I27" s="781">
        <f t="shared" si="6"/>
        <v>0.1929879515100692</v>
      </c>
      <c r="J27" s="778">
        <f>SUM(J28:J34)</f>
        <v>7159.058999999999</v>
      </c>
      <c r="K27" s="779">
        <f>SUM(K28:K34)</f>
        <v>6026.0830000000005</v>
      </c>
      <c r="L27" s="779">
        <f aca="true" t="shared" si="17" ref="L27:L40">K27+J27</f>
        <v>13185.142</v>
      </c>
      <c r="M27" s="780">
        <f t="shared" si="4"/>
        <v>0.10652136226760071</v>
      </c>
      <c r="N27" s="778">
        <f>SUM(N28:N34)</f>
        <v>6109.191999999999</v>
      </c>
      <c r="O27" s="779">
        <f>SUM(O28:O34)</f>
        <v>4216.147</v>
      </c>
      <c r="P27" s="779">
        <f aca="true" t="shared" si="18" ref="P27:P40">O27+N27</f>
        <v>10325.339</v>
      </c>
      <c r="Q27" s="781">
        <f t="shared" si="7"/>
        <v>0.2769694050723177</v>
      </c>
    </row>
    <row r="28" spans="1:17" s="802" customFormat="1" ht="18" customHeight="1">
      <c r="A28" s="783" t="s">
        <v>229</v>
      </c>
      <c r="B28" s="784">
        <v>1458.575</v>
      </c>
      <c r="C28" s="785">
        <v>1250.5529999999999</v>
      </c>
      <c r="D28" s="785">
        <f t="shared" si="15"/>
        <v>2709.1279999999997</v>
      </c>
      <c r="E28" s="786">
        <f t="shared" si="1"/>
        <v>0.0639340166044065</v>
      </c>
      <c r="F28" s="784">
        <v>1256.4930000000002</v>
      </c>
      <c r="G28" s="785">
        <v>1072.5010000000002</v>
      </c>
      <c r="H28" s="785">
        <f t="shared" si="16"/>
        <v>2328.9940000000006</v>
      </c>
      <c r="I28" s="787">
        <f t="shared" si="6"/>
        <v>0.16321811048031853</v>
      </c>
      <c r="J28" s="784">
        <v>5002.235000000001</v>
      </c>
      <c r="K28" s="785">
        <v>4302.64</v>
      </c>
      <c r="L28" s="785">
        <f t="shared" si="17"/>
        <v>9304.875</v>
      </c>
      <c r="M28" s="786">
        <f t="shared" si="4"/>
        <v>0.07517309716723121</v>
      </c>
      <c r="N28" s="785">
        <v>3500.4729999999995</v>
      </c>
      <c r="O28" s="785">
        <v>2503.206</v>
      </c>
      <c r="P28" s="785">
        <f t="shared" si="18"/>
        <v>6003.679</v>
      </c>
      <c r="Q28" s="787">
        <f t="shared" si="7"/>
        <v>0.5498621761756417</v>
      </c>
    </row>
    <row r="29" spans="1:17" s="802" customFormat="1" ht="18" customHeight="1">
      <c r="A29" s="783" t="s">
        <v>230</v>
      </c>
      <c r="B29" s="784">
        <v>741.251</v>
      </c>
      <c r="C29" s="785">
        <v>592.121</v>
      </c>
      <c r="D29" s="785">
        <f t="shared" si="15"/>
        <v>1333.3719999999998</v>
      </c>
      <c r="E29" s="786">
        <f t="shared" si="1"/>
        <v>0.03146688808644357</v>
      </c>
      <c r="F29" s="784">
        <v>557.8489999999999</v>
      </c>
      <c r="G29" s="785">
        <v>482.465</v>
      </c>
      <c r="H29" s="785">
        <f>G29+F29</f>
        <v>1040.3139999999999</v>
      </c>
      <c r="I29" s="787">
        <f>IF(ISERROR(D29/H29-1),"         /0",IF(D29/H29&gt;5,"  *  ",(D29/H29-1)))</f>
        <v>0.2817014862820264</v>
      </c>
      <c r="J29" s="784">
        <v>1565.981</v>
      </c>
      <c r="K29" s="785">
        <v>1495.1729999999998</v>
      </c>
      <c r="L29" s="785">
        <f>K29+J29</f>
        <v>3061.1539999999995</v>
      </c>
      <c r="M29" s="786">
        <f t="shared" si="4"/>
        <v>0.024730738143807243</v>
      </c>
      <c r="N29" s="785">
        <v>2016.988</v>
      </c>
      <c r="O29" s="785">
        <v>1545.823</v>
      </c>
      <c r="P29" s="785">
        <f>O29+N29</f>
        <v>3562.811</v>
      </c>
      <c r="Q29" s="787">
        <f>IF(ISERROR(L29/P29-1),"         /0",IF(L29/P29&gt;5,"  *  ",(L29/P29-1)))</f>
        <v>-0.14080370808330855</v>
      </c>
    </row>
    <row r="30" spans="1:17" s="802" customFormat="1" ht="18" customHeight="1">
      <c r="A30" s="783" t="s">
        <v>231</v>
      </c>
      <c r="B30" s="784">
        <v>138.958</v>
      </c>
      <c r="C30" s="785">
        <v>31.819000000000003</v>
      </c>
      <c r="D30" s="785">
        <f t="shared" si="15"/>
        <v>170.777</v>
      </c>
      <c r="E30" s="786">
        <f t="shared" si="1"/>
        <v>0.0040302486828421285</v>
      </c>
      <c r="F30" s="784">
        <v>127.891</v>
      </c>
      <c r="G30" s="785">
        <v>37.335</v>
      </c>
      <c r="H30" s="785">
        <f t="shared" si="16"/>
        <v>165.226</v>
      </c>
      <c r="I30" s="787">
        <f t="shared" si="6"/>
        <v>0.03359640734509095</v>
      </c>
      <c r="J30" s="784">
        <v>349.37799999999993</v>
      </c>
      <c r="K30" s="785">
        <v>101.61100000000002</v>
      </c>
      <c r="L30" s="785">
        <f t="shared" si="17"/>
        <v>450.9889999999999</v>
      </c>
      <c r="M30" s="786">
        <f t="shared" si="4"/>
        <v>0.003643492246629044</v>
      </c>
      <c r="N30" s="785">
        <v>336.263</v>
      </c>
      <c r="O30" s="785">
        <v>99.873</v>
      </c>
      <c r="P30" s="785">
        <f t="shared" si="18"/>
        <v>436.13599999999997</v>
      </c>
      <c r="Q30" s="787">
        <f t="shared" si="7"/>
        <v>0.03405589082304594</v>
      </c>
    </row>
    <row r="31" spans="1:17" s="802" customFormat="1" ht="18" customHeight="1">
      <c r="A31" s="783" t="s">
        <v>232</v>
      </c>
      <c r="B31" s="784">
        <v>50.471000000000004</v>
      </c>
      <c r="C31" s="785">
        <v>28.461</v>
      </c>
      <c r="D31" s="785">
        <f t="shared" si="15"/>
        <v>78.932</v>
      </c>
      <c r="E31" s="786">
        <f t="shared" si="1"/>
        <v>0.0018627542879550226</v>
      </c>
      <c r="F31" s="784">
        <v>13.863000000000001</v>
      </c>
      <c r="G31" s="785">
        <v>1.1079999999999999</v>
      </c>
      <c r="H31" s="785">
        <f t="shared" si="16"/>
        <v>14.971000000000002</v>
      </c>
      <c r="I31" s="787" t="str">
        <f t="shared" si="6"/>
        <v>  *  </v>
      </c>
      <c r="J31" s="784">
        <v>87.949</v>
      </c>
      <c r="K31" s="785">
        <v>110.44</v>
      </c>
      <c r="L31" s="785">
        <f t="shared" si="17"/>
        <v>198.389</v>
      </c>
      <c r="M31" s="786">
        <f t="shared" si="4"/>
        <v>0.0016027636667778806</v>
      </c>
      <c r="N31" s="785">
        <v>120.325</v>
      </c>
      <c r="O31" s="785">
        <v>10.882999999999997</v>
      </c>
      <c r="P31" s="785">
        <f t="shared" si="18"/>
        <v>131.208</v>
      </c>
      <c r="Q31" s="787">
        <f t="shared" si="7"/>
        <v>0.5120190842021828</v>
      </c>
    </row>
    <row r="32" spans="1:17" s="802" customFormat="1" ht="18" customHeight="1">
      <c r="A32" s="783" t="s">
        <v>233</v>
      </c>
      <c r="B32" s="784">
        <v>24.492</v>
      </c>
      <c r="C32" s="785">
        <v>0.243</v>
      </c>
      <c r="D32" s="785">
        <f t="shared" si="15"/>
        <v>24.735</v>
      </c>
      <c r="E32" s="786">
        <f t="shared" si="1"/>
        <v>0.0005837331793514352</v>
      </c>
      <c r="F32" s="784">
        <v>28.427</v>
      </c>
      <c r="G32" s="785">
        <v>0.77</v>
      </c>
      <c r="H32" s="785">
        <f t="shared" si="16"/>
        <v>29.197</v>
      </c>
      <c r="I32" s="787">
        <f t="shared" si="6"/>
        <v>-0.15282392026578073</v>
      </c>
      <c r="J32" s="784">
        <v>63.09400000000001</v>
      </c>
      <c r="K32" s="785">
        <v>5.448</v>
      </c>
      <c r="L32" s="785">
        <f t="shared" si="17"/>
        <v>68.542</v>
      </c>
      <c r="M32" s="786">
        <f t="shared" si="4"/>
        <v>0.0005537435404598516</v>
      </c>
      <c r="N32" s="785">
        <v>76.71</v>
      </c>
      <c r="O32" s="785">
        <v>2.401</v>
      </c>
      <c r="P32" s="785">
        <f t="shared" si="18"/>
        <v>79.11099999999999</v>
      </c>
      <c r="Q32" s="787">
        <f t="shared" si="7"/>
        <v>-0.13359709774873263</v>
      </c>
    </row>
    <row r="33" spans="1:17" s="802" customFormat="1" ht="18" customHeight="1">
      <c r="A33" s="783" t="s">
        <v>250</v>
      </c>
      <c r="B33" s="784">
        <v>9.011</v>
      </c>
      <c r="C33" s="785">
        <v>5.302</v>
      </c>
      <c r="D33" s="785">
        <f t="shared" si="15"/>
        <v>14.312999999999999</v>
      </c>
      <c r="E33" s="786">
        <f t="shared" si="1"/>
        <v>0.00033777938128389293</v>
      </c>
      <c r="F33" s="784">
        <v>4.273000000000001</v>
      </c>
      <c r="G33" s="785">
        <v>2.578</v>
      </c>
      <c r="H33" s="785">
        <f t="shared" si="16"/>
        <v>6.851000000000001</v>
      </c>
      <c r="I33" s="787">
        <f t="shared" si="6"/>
        <v>1.0891840607210623</v>
      </c>
      <c r="J33" s="784">
        <v>28.772000000000002</v>
      </c>
      <c r="K33" s="785">
        <v>8.837</v>
      </c>
      <c r="L33" s="785">
        <f t="shared" si="17"/>
        <v>37.609</v>
      </c>
      <c r="M33" s="786">
        <f t="shared" si="4"/>
        <v>0.00030383911781323213</v>
      </c>
      <c r="N33" s="785">
        <v>8.164000000000001</v>
      </c>
      <c r="O33" s="785">
        <v>7.651999999999999</v>
      </c>
      <c r="P33" s="785">
        <f t="shared" si="18"/>
        <v>15.816</v>
      </c>
      <c r="Q33" s="787">
        <f t="shared" si="7"/>
        <v>1.3779084471421346</v>
      </c>
    </row>
    <row r="34" spans="1:17" s="802" customFormat="1" ht="18" customHeight="1" thickBot="1">
      <c r="A34" s="783" t="s">
        <v>224</v>
      </c>
      <c r="B34" s="784">
        <v>20.304000000000002</v>
      </c>
      <c r="C34" s="785">
        <v>1.658</v>
      </c>
      <c r="D34" s="785">
        <f t="shared" si="15"/>
        <v>21.962000000000003</v>
      </c>
      <c r="E34" s="786">
        <f t="shared" si="1"/>
        <v>0.0005182918166531725</v>
      </c>
      <c r="F34" s="784">
        <v>18.774</v>
      </c>
      <c r="G34" s="785">
        <v>44.678000000000004</v>
      </c>
      <c r="H34" s="785">
        <f t="shared" si="16"/>
        <v>63.452000000000005</v>
      </c>
      <c r="I34" s="787">
        <f t="shared" si="6"/>
        <v>-0.6538800983420539</v>
      </c>
      <c r="J34" s="784">
        <v>61.65</v>
      </c>
      <c r="K34" s="785">
        <v>1.934</v>
      </c>
      <c r="L34" s="785">
        <f t="shared" si="17"/>
        <v>63.583999999999996</v>
      </c>
      <c r="M34" s="786">
        <f t="shared" si="4"/>
        <v>0.0005136883848822503</v>
      </c>
      <c r="N34" s="785">
        <v>50.269</v>
      </c>
      <c r="O34" s="785">
        <v>46.309000000000005</v>
      </c>
      <c r="P34" s="785">
        <f t="shared" si="18"/>
        <v>96.578</v>
      </c>
      <c r="Q34" s="787">
        <f t="shared" si="7"/>
        <v>-0.3416305991012446</v>
      </c>
    </row>
    <row r="35" spans="1:17" s="782" customFormat="1" ht="18" customHeight="1">
      <c r="A35" s="777" t="s">
        <v>201</v>
      </c>
      <c r="B35" s="778">
        <f>SUM(B36:B39)</f>
        <v>759.866</v>
      </c>
      <c r="C35" s="779">
        <f>SUM(C36:C39)</f>
        <v>468.001</v>
      </c>
      <c r="D35" s="779">
        <f t="shared" si="15"/>
        <v>1227.867</v>
      </c>
      <c r="E35" s="780">
        <f t="shared" si="1"/>
        <v>0.028977024771809527</v>
      </c>
      <c r="F35" s="778">
        <f>SUM(F36:F39)</f>
        <v>851.841</v>
      </c>
      <c r="G35" s="779">
        <f>SUM(G36:G39)</f>
        <v>472.765</v>
      </c>
      <c r="H35" s="779">
        <f t="shared" si="16"/>
        <v>1324.606</v>
      </c>
      <c r="I35" s="781">
        <f t="shared" si="6"/>
        <v>-0.07303228280711394</v>
      </c>
      <c r="J35" s="778">
        <f>SUM(J36:J39)</f>
        <v>2418.1189999999997</v>
      </c>
      <c r="K35" s="779">
        <f>SUM(K36:K39)</f>
        <v>1330.211</v>
      </c>
      <c r="L35" s="779">
        <f t="shared" si="17"/>
        <v>3748.33</v>
      </c>
      <c r="M35" s="780">
        <f t="shared" si="4"/>
        <v>0.030282360085960074</v>
      </c>
      <c r="N35" s="778">
        <f>SUM(N36:N39)</f>
        <v>3221.110999999999</v>
      </c>
      <c r="O35" s="779">
        <f>SUM(O36:O39)</f>
        <v>1835.79</v>
      </c>
      <c r="P35" s="779">
        <f t="shared" si="18"/>
        <v>5056.900999999999</v>
      </c>
      <c r="Q35" s="781">
        <f t="shared" si="7"/>
        <v>-0.25876935300888815</v>
      </c>
    </row>
    <row r="36" spans="1:17" ht="18" customHeight="1">
      <c r="A36" s="783" t="s">
        <v>235</v>
      </c>
      <c r="B36" s="784">
        <v>610.82</v>
      </c>
      <c r="C36" s="785">
        <v>423.019</v>
      </c>
      <c r="D36" s="785">
        <f t="shared" si="15"/>
        <v>1033.839</v>
      </c>
      <c r="E36" s="786">
        <f t="shared" si="1"/>
        <v>0.024398064540428883</v>
      </c>
      <c r="F36" s="784">
        <v>831.622</v>
      </c>
      <c r="G36" s="785">
        <v>414.688</v>
      </c>
      <c r="H36" s="785">
        <f t="shared" si="16"/>
        <v>1246.31</v>
      </c>
      <c r="I36" s="787">
        <f t="shared" si="6"/>
        <v>-0.17048005712864378</v>
      </c>
      <c r="J36" s="784">
        <v>1933.23</v>
      </c>
      <c r="K36" s="785">
        <v>1272.642</v>
      </c>
      <c r="L36" s="785">
        <f t="shared" si="17"/>
        <v>3205.8720000000003</v>
      </c>
      <c r="M36" s="786">
        <f t="shared" si="4"/>
        <v>0.025899899500176612</v>
      </c>
      <c r="N36" s="785">
        <v>3027.006999999999</v>
      </c>
      <c r="O36" s="785">
        <v>1545.833</v>
      </c>
      <c r="P36" s="785">
        <f t="shared" si="18"/>
        <v>4572.839999999999</v>
      </c>
      <c r="Q36" s="787">
        <f t="shared" si="7"/>
        <v>-0.29893195475896794</v>
      </c>
    </row>
    <row r="37" spans="1:17" ht="18" customHeight="1">
      <c r="A37" s="783" t="s">
        <v>251</v>
      </c>
      <c r="B37" s="784">
        <v>126.642</v>
      </c>
      <c r="C37" s="785">
        <v>1.075</v>
      </c>
      <c r="D37" s="785">
        <f t="shared" si="15"/>
        <v>127.717</v>
      </c>
      <c r="E37" s="786">
        <f t="shared" si="1"/>
        <v>0.003014055001707186</v>
      </c>
      <c r="F37" s="784">
        <v>0</v>
      </c>
      <c r="G37" s="785">
        <v>9.575</v>
      </c>
      <c r="H37" s="785">
        <f t="shared" si="16"/>
        <v>9.575</v>
      </c>
      <c r="I37" s="787" t="str">
        <f t="shared" si="6"/>
        <v>  *  </v>
      </c>
      <c r="J37" s="784">
        <v>429.79600000000005</v>
      </c>
      <c r="K37" s="785">
        <v>7.039000000000001</v>
      </c>
      <c r="L37" s="785">
        <f t="shared" si="17"/>
        <v>436.83500000000004</v>
      </c>
      <c r="M37" s="786">
        <f t="shared" si="4"/>
        <v>0.0035291435834492613</v>
      </c>
      <c r="N37" s="785">
        <v>109.691</v>
      </c>
      <c r="O37" s="785">
        <v>43.478</v>
      </c>
      <c r="P37" s="785">
        <f t="shared" si="18"/>
        <v>153.169</v>
      </c>
      <c r="Q37" s="787">
        <f t="shared" si="7"/>
        <v>1.8519804921361374</v>
      </c>
    </row>
    <row r="38" spans="1:17" ht="18" customHeight="1">
      <c r="A38" s="783" t="s">
        <v>236</v>
      </c>
      <c r="B38" s="784">
        <v>20.944</v>
      </c>
      <c r="C38" s="785">
        <v>43.907</v>
      </c>
      <c r="D38" s="785">
        <f t="shared" si="15"/>
        <v>64.851</v>
      </c>
      <c r="E38" s="786">
        <f t="shared" si="1"/>
        <v>0.001530449986420858</v>
      </c>
      <c r="F38" s="784">
        <v>18.499000000000002</v>
      </c>
      <c r="G38" s="785">
        <v>48.502</v>
      </c>
      <c r="H38" s="785">
        <f t="shared" si="16"/>
        <v>67.001</v>
      </c>
      <c r="I38" s="787">
        <f t="shared" si="6"/>
        <v>-0.032089073297413506</v>
      </c>
      <c r="J38" s="784">
        <v>51.307</v>
      </c>
      <c r="K38" s="785">
        <v>50.53</v>
      </c>
      <c r="L38" s="785">
        <f t="shared" si="17"/>
        <v>101.837</v>
      </c>
      <c r="M38" s="786">
        <f t="shared" si="4"/>
        <v>0.0008227303103179058</v>
      </c>
      <c r="N38" s="785">
        <v>64.273</v>
      </c>
      <c r="O38" s="785">
        <v>244.995</v>
      </c>
      <c r="P38" s="785">
        <f t="shared" si="18"/>
        <v>309.26800000000003</v>
      </c>
      <c r="Q38" s="787">
        <f t="shared" si="7"/>
        <v>-0.6707160132959117</v>
      </c>
    </row>
    <row r="39" spans="1:17" ht="18" customHeight="1" thickBot="1">
      <c r="A39" s="783" t="s">
        <v>224</v>
      </c>
      <c r="B39" s="784">
        <v>1.46</v>
      </c>
      <c r="C39" s="785">
        <v>0</v>
      </c>
      <c r="D39" s="785">
        <f t="shared" si="15"/>
        <v>1.46</v>
      </c>
      <c r="E39" s="786">
        <f t="shared" si="1"/>
        <v>3.445524325260139E-05</v>
      </c>
      <c r="F39" s="784">
        <v>1.72</v>
      </c>
      <c r="G39" s="785">
        <v>0</v>
      </c>
      <c r="H39" s="785">
        <f t="shared" si="16"/>
        <v>1.72</v>
      </c>
      <c r="I39" s="787">
        <f t="shared" si="6"/>
        <v>-0.15116279069767447</v>
      </c>
      <c r="J39" s="784">
        <v>3.7860000000000005</v>
      </c>
      <c r="K39" s="785">
        <v>0</v>
      </c>
      <c r="L39" s="785">
        <f t="shared" si="17"/>
        <v>3.7860000000000005</v>
      </c>
      <c r="M39" s="786">
        <f t="shared" si="4"/>
        <v>3.058669201629655E-05</v>
      </c>
      <c r="N39" s="784">
        <v>20.14</v>
      </c>
      <c r="O39" s="785">
        <v>1.484</v>
      </c>
      <c r="P39" s="785">
        <f t="shared" si="18"/>
        <v>21.624000000000002</v>
      </c>
      <c r="Q39" s="787">
        <f t="shared" si="7"/>
        <v>-0.8249167591564928</v>
      </c>
    </row>
    <row r="40" spans="1:17" ht="18" customHeight="1" thickBot="1">
      <c r="A40" s="803" t="s">
        <v>207</v>
      </c>
      <c r="B40" s="804">
        <v>55.98200000000001</v>
      </c>
      <c r="C40" s="805">
        <v>0.47</v>
      </c>
      <c r="D40" s="805">
        <f t="shared" si="15"/>
        <v>56.45200000000001</v>
      </c>
      <c r="E40" s="806">
        <f t="shared" si="1"/>
        <v>0.001332237939791681</v>
      </c>
      <c r="F40" s="804">
        <v>30.915999999999997</v>
      </c>
      <c r="G40" s="805">
        <v>1.697</v>
      </c>
      <c r="H40" s="805">
        <f t="shared" si="16"/>
        <v>32.613</v>
      </c>
      <c r="I40" s="807">
        <f t="shared" si="6"/>
        <v>0.7309661791310218</v>
      </c>
      <c r="J40" s="804">
        <v>125.25700000000002</v>
      </c>
      <c r="K40" s="805">
        <v>2.319</v>
      </c>
      <c r="L40" s="805">
        <f t="shared" si="17"/>
        <v>127.57600000000002</v>
      </c>
      <c r="M40" s="806">
        <f t="shared" si="4"/>
        <v>0.0010306729584445454</v>
      </c>
      <c r="N40" s="804">
        <v>112.322</v>
      </c>
      <c r="O40" s="805">
        <v>3.3770000000000002</v>
      </c>
      <c r="P40" s="805">
        <f t="shared" si="18"/>
        <v>115.699</v>
      </c>
      <c r="Q40" s="807">
        <f t="shared" si="7"/>
        <v>0.1026543012472021</v>
      </c>
    </row>
    <row r="41" ht="14.25">
      <c r="A41" s="274" t="s">
        <v>252</v>
      </c>
    </row>
    <row r="42" ht="14.25">
      <c r="A42" s="274"/>
    </row>
  </sheetData>
  <sheetProtection/>
  <mergeCells count="13"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  <mergeCell ref="B4:I4"/>
    <mergeCell ref="J4:Q4"/>
  </mergeCells>
  <conditionalFormatting sqref="Q41:Q65536 I41:I65536 Q3:Q6 I3:I6">
    <cfRule type="cellIs" priority="1" dxfId="0" operator="lessThan" stopIfTrue="1">
      <formula>0</formula>
    </cfRule>
  </conditionalFormatting>
  <conditionalFormatting sqref="I7:I40 Q7:Q40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="92" zoomScaleNormal="92" zoomScalePageLayoutView="0" workbookViewId="0" topLeftCell="A4">
      <selection activeCell="P1" sqref="P1:Q1"/>
    </sheetView>
  </sheetViews>
  <sheetFormatPr defaultColWidth="9.140625" defaultRowHeight="12.75"/>
  <cols>
    <col min="1" max="1" width="25.28125" style="808" customWidth="1"/>
    <col min="2" max="2" width="8.421875" style="808" bestFit="1" customWidth="1"/>
    <col min="3" max="3" width="9.28125" style="808" bestFit="1" customWidth="1"/>
    <col min="4" max="4" width="8.421875" style="808" customWidth="1"/>
    <col min="5" max="5" width="9.8515625" style="808" customWidth="1"/>
    <col min="6" max="6" width="8.421875" style="808" bestFit="1" customWidth="1"/>
    <col min="7" max="7" width="9.28125" style="808" bestFit="1" customWidth="1"/>
    <col min="8" max="8" width="8.421875" style="808" bestFit="1" customWidth="1"/>
    <col min="9" max="9" width="8.7109375" style="808" customWidth="1"/>
    <col min="10" max="10" width="10.00390625" style="808" customWidth="1"/>
    <col min="11" max="11" width="9.8515625" style="808" customWidth="1"/>
    <col min="12" max="12" width="9.00390625" style="808" customWidth="1"/>
    <col min="13" max="13" width="10.8515625" style="808" bestFit="1" customWidth="1"/>
    <col min="14" max="14" width="9.140625" style="808" customWidth="1"/>
    <col min="15" max="15" width="10.00390625" style="808" customWidth="1"/>
    <col min="16" max="16" width="9.28125" style="808" customWidth="1"/>
    <col min="17" max="17" width="9.7109375" style="808" customWidth="1"/>
    <col min="18" max="16384" width="9.140625" style="808" customWidth="1"/>
  </cols>
  <sheetData>
    <row r="1" spans="16:17" ht="20.25" thickBot="1">
      <c r="P1" s="809" t="s">
        <v>0</v>
      </c>
      <c r="Q1" s="810"/>
    </row>
    <row r="2" ht="3.75" customHeight="1" thickBot="1"/>
    <row r="3" spans="1:17" ht="24" customHeight="1" thickBot="1">
      <c r="A3" s="811" t="s">
        <v>253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3"/>
    </row>
    <row r="4" spans="1:17" ht="15.75" customHeight="1" thickBot="1">
      <c r="A4" s="814" t="s">
        <v>240</v>
      </c>
      <c r="B4" s="815" t="s">
        <v>39</v>
      </c>
      <c r="C4" s="816"/>
      <c r="D4" s="816"/>
      <c r="E4" s="816"/>
      <c r="F4" s="816"/>
      <c r="G4" s="816"/>
      <c r="H4" s="816"/>
      <c r="I4" s="817"/>
      <c r="J4" s="815" t="s">
        <v>40</v>
      </c>
      <c r="K4" s="816"/>
      <c r="L4" s="816"/>
      <c r="M4" s="816"/>
      <c r="N4" s="816"/>
      <c r="O4" s="816"/>
      <c r="P4" s="816"/>
      <c r="Q4" s="817"/>
    </row>
    <row r="5" spans="1:17" s="825" customFormat="1" ht="26.25" customHeight="1">
      <c r="A5" s="818"/>
      <c r="B5" s="819" t="s">
        <v>41</v>
      </c>
      <c r="C5" s="820"/>
      <c r="D5" s="820"/>
      <c r="E5" s="821" t="s">
        <v>42</v>
      </c>
      <c r="F5" s="819" t="s">
        <v>43</v>
      </c>
      <c r="G5" s="820"/>
      <c r="H5" s="820"/>
      <c r="I5" s="822" t="s">
        <v>44</v>
      </c>
      <c r="J5" s="823" t="s">
        <v>211</v>
      </c>
      <c r="K5" s="824"/>
      <c r="L5" s="824"/>
      <c r="M5" s="821" t="s">
        <v>42</v>
      </c>
      <c r="N5" s="823" t="s">
        <v>212</v>
      </c>
      <c r="O5" s="824"/>
      <c r="P5" s="824"/>
      <c r="Q5" s="821" t="s">
        <v>44</v>
      </c>
    </row>
    <row r="6" spans="1:17" s="831" customFormat="1" ht="14.25" thickBot="1">
      <c r="A6" s="826"/>
      <c r="B6" s="827" t="s">
        <v>14</v>
      </c>
      <c r="C6" s="828" t="s">
        <v>15</v>
      </c>
      <c r="D6" s="828" t="s">
        <v>13</v>
      </c>
      <c r="E6" s="829"/>
      <c r="F6" s="827" t="s">
        <v>14</v>
      </c>
      <c r="G6" s="828" t="s">
        <v>15</v>
      </c>
      <c r="H6" s="828" t="s">
        <v>13</v>
      </c>
      <c r="I6" s="830"/>
      <c r="J6" s="827" t="s">
        <v>14</v>
      </c>
      <c r="K6" s="828" t="s">
        <v>15</v>
      </c>
      <c r="L6" s="828" t="s">
        <v>13</v>
      </c>
      <c r="M6" s="829"/>
      <c r="N6" s="827" t="s">
        <v>14</v>
      </c>
      <c r="O6" s="828" t="s">
        <v>15</v>
      </c>
      <c r="P6" s="828" t="s">
        <v>13</v>
      </c>
      <c r="Q6" s="829"/>
    </row>
    <row r="7" spans="1:17" s="838" customFormat="1" ht="18" customHeight="1" thickBot="1">
      <c r="A7" s="832" t="s">
        <v>4</v>
      </c>
      <c r="B7" s="833">
        <f>B8+B22+B34+B42+B54+B61</f>
        <v>25382.674000000003</v>
      </c>
      <c r="C7" s="834">
        <f>C8+C22+C34+C42+C54+C61</f>
        <v>16991.138000000003</v>
      </c>
      <c r="D7" s="835">
        <f aca="true" t="shared" si="0" ref="D7:D14">C7+B7</f>
        <v>42373.812000000005</v>
      </c>
      <c r="E7" s="836">
        <f aca="true" t="shared" si="1" ref="E7:E61">D7/$D$7</f>
        <v>1</v>
      </c>
      <c r="F7" s="833">
        <f>F8+F22+F34+F42+F54+F61</f>
        <v>21728.260000000002</v>
      </c>
      <c r="G7" s="834">
        <f>G8+G22+G34+G42+G54+G61</f>
        <v>12754.588</v>
      </c>
      <c r="H7" s="835">
        <f aca="true" t="shared" si="2" ref="H7:H14">G7+F7</f>
        <v>34482.848</v>
      </c>
      <c r="I7" s="837">
        <f>IF(ISERROR(D7/H7-1),"         /0",(D7/H7-1))</f>
        <v>0.2288373628535556</v>
      </c>
      <c r="J7" s="833">
        <f>J8+J22+J34+J42+J54+J61</f>
        <v>77475.69399999999</v>
      </c>
      <c r="K7" s="834">
        <f>K8+K22+K34+K42+K54+K61</f>
        <v>46303.628000000004</v>
      </c>
      <c r="L7" s="835">
        <f aca="true" t="shared" si="3" ref="L7:L14">K7+J7</f>
        <v>123779.32199999999</v>
      </c>
      <c r="M7" s="836">
        <f aca="true" t="shared" si="4" ref="M7:M61">L7/$L$7</f>
        <v>1</v>
      </c>
      <c r="N7" s="833">
        <f>N8+N22+N34+N42+N54+N61</f>
        <v>70723.011</v>
      </c>
      <c r="O7" s="834">
        <f>O8+O22+O34+O42+O54+O61</f>
        <v>36362.096999999994</v>
      </c>
      <c r="P7" s="835">
        <f aca="true" t="shared" si="5" ref="P7:P14">O7+N7</f>
        <v>107085.108</v>
      </c>
      <c r="Q7" s="837">
        <f>IF(ISERROR(L7/P7-1),"         /0",(L7/P7-1))</f>
        <v>0.1558966910693127</v>
      </c>
    </row>
    <row r="8" spans="1:17" s="844" customFormat="1" ht="18" customHeight="1">
      <c r="A8" s="839" t="s">
        <v>213</v>
      </c>
      <c r="B8" s="840">
        <f>SUM(B9:B21)</f>
        <v>16515.827</v>
      </c>
      <c r="C8" s="841">
        <f>SUM(C9:C21)</f>
        <v>8850.26</v>
      </c>
      <c r="D8" s="841">
        <f t="shared" si="0"/>
        <v>25366.087</v>
      </c>
      <c r="E8" s="842">
        <f t="shared" si="1"/>
        <v>0.5986265054463354</v>
      </c>
      <c r="F8" s="840">
        <f>SUM(F9:F21)</f>
        <v>13673.133</v>
      </c>
      <c r="G8" s="841">
        <f>SUM(G9:G21)</f>
        <v>6679.541</v>
      </c>
      <c r="H8" s="841">
        <f t="shared" si="2"/>
        <v>20352.674</v>
      </c>
      <c r="I8" s="843">
        <f>IF(ISERROR(D8/H8-1),"         /0",IF(D8/H8&gt;5,"  *  ",(D8/H8-1)))</f>
        <v>0.24632699369134503</v>
      </c>
      <c r="J8" s="840">
        <f>SUM(J9:J21)</f>
        <v>52744.547999999995</v>
      </c>
      <c r="K8" s="841">
        <f>SUM(K9:K21)</f>
        <v>23924.838999999996</v>
      </c>
      <c r="L8" s="841">
        <f t="shared" si="3"/>
        <v>76669.38699999999</v>
      </c>
      <c r="M8" s="842">
        <f t="shared" si="4"/>
        <v>0.619403837096474</v>
      </c>
      <c r="N8" s="840">
        <f>SUM(N9:N21)</f>
        <v>46028.461</v>
      </c>
      <c r="O8" s="841">
        <f>SUM(O9:O21)</f>
        <v>18314.396999999997</v>
      </c>
      <c r="P8" s="841">
        <f t="shared" si="5"/>
        <v>64342.858</v>
      </c>
      <c r="Q8" s="843">
        <f>IF(ISERROR(L8/P8-1),"         /0",IF(L8/P8&gt;5,"  *  ",(L8/P8-1)))</f>
        <v>0.19157571458824507</v>
      </c>
    </row>
    <row r="9" spans="1:17" ht="18" customHeight="1">
      <c r="A9" s="845" t="s">
        <v>61</v>
      </c>
      <c r="B9" s="846">
        <v>4517.517</v>
      </c>
      <c r="C9" s="847">
        <v>4748.503000000001</v>
      </c>
      <c r="D9" s="847">
        <f t="shared" si="0"/>
        <v>9266.02</v>
      </c>
      <c r="E9" s="848">
        <f t="shared" si="1"/>
        <v>0.21867326923525313</v>
      </c>
      <c r="F9" s="846">
        <v>3821.615</v>
      </c>
      <c r="G9" s="847">
        <v>2664.6870000000004</v>
      </c>
      <c r="H9" s="847">
        <f t="shared" si="2"/>
        <v>6486.302</v>
      </c>
      <c r="I9" s="849">
        <f aca="true" t="shared" si="6" ref="I9:I61">IF(ISERROR(D9/H9-1),"         /0",IF(D9/H9&gt;5,"  *  ",(D9/H9-1)))</f>
        <v>0.4285520470678055</v>
      </c>
      <c r="J9" s="846">
        <v>14289.04</v>
      </c>
      <c r="K9" s="847">
        <v>11643.97</v>
      </c>
      <c r="L9" s="847">
        <f t="shared" si="3"/>
        <v>25933.010000000002</v>
      </c>
      <c r="M9" s="848">
        <f t="shared" si="4"/>
        <v>0.20951003431736365</v>
      </c>
      <c r="N9" s="847">
        <v>13201.873</v>
      </c>
      <c r="O9" s="847">
        <v>6917.97</v>
      </c>
      <c r="P9" s="847">
        <f t="shared" si="5"/>
        <v>20119.843</v>
      </c>
      <c r="Q9" s="849">
        <f aca="true" t="shared" si="7" ref="Q9:Q61">IF(ISERROR(L9/P9-1),"         /0",IF(L9/P9&gt;5,"  *  ",(L9/P9-1)))</f>
        <v>0.28892705574293</v>
      </c>
    </row>
    <row r="10" spans="1:17" ht="18" customHeight="1">
      <c r="A10" s="845" t="s">
        <v>95</v>
      </c>
      <c r="B10" s="846">
        <v>3717.225</v>
      </c>
      <c r="C10" s="847">
        <v>1096.4</v>
      </c>
      <c r="D10" s="847">
        <f t="shared" si="0"/>
        <v>4813.625</v>
      </c>
      <c r="E10" s="848">
        <f t="shared" si="1"/>
        <v>0.11359905500123518</v>
      </c>
      <c r="F10" s="846">
        <v>3267.107</v>
      </c>
      <c r="G10" s="847">
        <v>1139.443</v>
      </c>
      <c r="H10" s="847">
        <f t="shared" si="2"/>
        <v>4406.55</v>
      </c>
      <c r="I10" s="849">
        <f t="shared" si="6"/>
        <v>0.09237952593298604</v>
      </c>
      <c r="J10" s="846">
        <v>12194.36</v>
      </c>
      <c r="K10" s="847">
        <v>3235.87</v>
      </c>
      <c r="L10" s="847">
        <f t="shared" si="3"/>
        <v>15430.23</v>
      </c>
      <c r="M10" s="848">
        <f t="shared" si="4"/>
        <v>0.12465918984432635</v>
      </c>
      <c r="N10" s="847">
        <v>12320.336</v>
      </c>
      <c r="O10" s="847">
        <v>3221.9840000000004</v>
      </c>
      <c r="P10" s="847">
        <f t="shared" si="5"/>
        <v>15542.32</v>
      </c>
      <c r="Q10" s="849">
        <f t="shared" si="7"/>
        <v>-0.007211922029658369</v>
      </c>
    </row>
    <row r="11" spans="1:17" ht="18" customHeight="1">
      <c r="A11" s="845" t="s">
        <v>94</v>
      </c>
      <c r="B11" s="846">
        <v>2821.603</v>
      </c>
      <c r="C11" s="847">
        <v>820.606</v>
      </c>
      <c r="D11" s="847">
        <f>C11+B11</f>
        <v>3642.209</v>
      </c>
      <c r="E11" s="848">
        <f t="shared" si="1"/>
        <v>0.08595424456973565</v>
      </c>
      <c r="F11" s="846"/>
      <c r="G11" s="847"/>
      <c r="H11" s="847">
        <f>G11+F11</f>
        <v>0</v>
      </c>
      <c r="I11" s="849" t="str">
        <f>IF(ISERROR(D11/H11-1),"         /0",IF(D11/H11&gt;5,"  *  ",(D11/H11-1)))</f>
        <v>         /0</v>
      </c>
      <c r="J11" s="846">
        <v>8093.079000000001</v>
      </c>
      <c r="K11" s="847">
        <v>2578.813</v>
      </c>
      <c r="L11" s="847">
        <f>K11+J11</f>
        <v>10671.892</v>
      </c>
      <c r="M11" s="848">
        <f t="shared" si="4"/>
        <v>0.08621708236534048</v>
      </c>
      <c r="N11" s="847"/>
      <c r="O11" s="847"/>
      <c r="P11" s="847">
        <f>O11+N11</f>
        <v>0</v>
      </c>
      <c r="Q11" s="849" t="str">
        <f>IF(ISERROR(L11/P11-1),"         /0",IF(L11/P11&gt;5,"  *  ",(L11/P11-1)))</f>
        <v>         /0</v>
      </c>
    </row>
    <row r="12" spans="1:17" ht="18" customHeight="1">
      <c r="A12" s="845" t="s">
        <v>97</v>
      </c>
      <c r="B12" s="846">
        <v>1767.114</v>
      </c>
      <c r="C12" s="847">
        <v>556.803</v>
      </c>
      <c r="D12" s="847">
        <f>C12+B12</f>
        <v>2323.917</v>
      </c>
      <c r="E12" s="848">
        <f t="shared" si="1"/>
        <v>0.054843236667024425</v>
      </c>
      <c r="F12" s="846">
        <v>3951.955</v>
      </c>
      <c r="G12" s="847">
        <v>1750.8790000000001</v>
      </c>
      <c r="H12" s="847">
        <f>G12+F12</f>
        <v>5702.834</v>
      </c>
      <c r="I12" s="849">
        <f>IF(ISERROR(D12/H12-1),"         /0",IF(D12/H12&gt;5,"  *  ",(D12/H12-1)))</f>
        <v>-0.5924978703570891</v>
      </c>
      <c r="J12" s="846">
        <v>8490.648</v>
      </c>
      <c r="K12" s="847">
        <v>2612.868</v>
      </c>
      <c r="L12" s="847">
        <f>K12+J12</f>
        <v>11103.516</v>
      </c>
      <c r="M12" s="848">
        <f t="shared" si="4"/>
        <v>0.08970412683307476</v>
      </c>
      <c r="N12" s="847">
        <v>11983.391</v>
      </c>
      <c r="O12" s="847">
        <v>4933.407999999999</v>
      </c>
      <c r="P12" s="847">
        <f>O12+N12</f>
        <v>16916.799</v>
      </c>
      <c r="Q12" s="849">
        <f>IF(ISERROR(L12/P12-1),"         /0",IF(L12/P12&gt;5,"  *  ",(L12/P12-1)))</f>
        <v>-0.3436396566513559</v>
      </c>
    </row>
    <row r="13" spans="1:17" ht="18" customHeight="1">
      <c r="A13" s="845" t="s">
        <v>98</v>
      </c>
      <c r="B13" s="846">
        <v>1057.208</v>
      </c>
      <c r="C13" s="847">
        <v>350.136</v>
      </c>
      <c r="D13" s="847">
        <f t="shared" si="0"/>
        <v>1407.344</v>
      </c>
      <c r="E13" s="848">
        <f t="shared" si="1"/>
        <v>0.03321258894526648</v>
      </c>
      <c r="F13" s="846">
        <v>768.639</v>
      </c>
      <c r="G13" s="847">
        <v>146.219</v>
      </c>
      <c r="H13" s="847">
        <f t="shared" si="2"/>
        <v>914.858</v>
      </c>
      <c r="I13" s="849">
        <f t="shared" si="6"/>
        <v>0.5383196080703236</v>
      </c>
      <c r="J13" s="846">
        <v>3013.8540000000003</v>
      </c>
      <c r="K13" s="847">
        <v>877.0820000000001</v>
      </c>
      <c r="L13" s="847">
        <f t="shared" si="3"/>
        <v>3890.9360000000006</v>
      </c>
      <c r="M13" s="848">
        <f t="shared" si="4"/>
        <v>0.03143445881857392</v>
      </c>
      <c r="N13" s="847">
        <v>2248.766</v>
      </c>
      <c r="O13" s="847">
        <v>383.888</v>
      </c>
      <c r="P13" s="847">
        <f t="shared" si="5"/>
        <v>2632.654</v>
      </c>
      <c r="Q13" s="849">
        <f t="shared" si="7"/>
        <v>0.47795190708691715</v>
      </c>
    </row>
    <row r="14" spans="1:17" ht="18" customHeight="1">
      <c r="A14" s="845" t="s">
        <v>47</v>
      </c>
      <c r="B14" s="846">
        <v>633.3280000000001</v>
      </c>
      <c r="C14" s="847">
        <v>405.035</v>
      </c>
      <c r="D14" s="847">
        <f t="shared" si="0"/>
        <v>1038.363</v>
      </c>
      <c r="E14" s="848">
        <f t="shared" si="1"/>
        <v>0.02450482859554859</v>
      </c>
      <c r="F14" s="846">
        <v>469.77400000000006</v>
      </c>
      <c r="G14" s="847">
        <v>246.12800000000004</v>
      </c>
      <c r="H14" s="847">
        <f t="shared" si="2"/>
        <v>715.902</v>
      </c>
      <c r="I14" s="849">
        <f t="shared" si="6"/>
        <v>0.45042617564973986</v>
      </c>
      <c r="J14" s="846">
        <v>1816.3390000000002</v>
      </c>
      <c r="K14" s="847">
        <v>921.375</v>
      </c>
      <c r="L14" s="847">
        <f t="shared" si="3"/>
        <v>2737.714</v>
      </c>
      <c r="M14" s="848">
        <f t="shared" si="4"/>
        <v>0.022117700725489516</v>
      </c>
      <c r="N14" s="847">
        <v>1665.0469999999998</v>
      </c>
      <c r="O14" s="847">
        <v>601.5220000000002</v>
      </c>
      <c r="P14" s="847">
        <f t="shared" si="5"/>
        <v>2266.569</v>
      </c>
      <c r="Q14" s="849">
        <f t="shared" si="7"/>
        <v>0.20786704485943286</v>
      </c>
    </row>
    <row r="15" spans="1:17" ht="18" customHeight="1">
      <c r="A15" s="845" t="s">
        <v>100</v>
      </c>
      <c r="B15" s="846">
        <v>663.7470000000001</v>
      </c>
      <c r="C15" s="847">
        <v>0</v>
      </c>
      <c r="D15" s="847">
        <f aca="true" t="shared" si="8" ref="D15:D21">C15+B15</f>
        <v>663.7470000000001</v>
      </c>
      <c r="E15" s="848">
        <f t="shared" si="1"/>
        <v>0.01566408516656467</v>
      </c>
      <c r="F15" s="846">
        <v>600.117</v>
      </c>
      <c r="G15" s="847">
        <v>0.457</v>
      </c>
      <c r="H15" s="847">
        <f aca="true" t="shared" si="9" ref="H15:H21">G15+F15</f>
        <v>600.574</v>
      </c>
      <c r="I15" s="849">
        <f t="shared" si="6"/>
        <v>0.10518770376339992</v>
      </c>
      <c r="J15" s="846">
        <v>1315.499</v>
      </c>
      <c r="K15" s="847">
        <v>0.056</v>
      </c>
      <c r="L15" s="847">
        <f aca="true" t="shared" si="10" ref="L15:L21">K15+J15</f>
        <v>1315.555</v>
      </c>
      <c r="M15" s="848">
        <f t="shared" si="4"/>
        <v>0.010628229164157161</v>
      </c>
      <c r="N15" s="847">
        <v>2130.65</v>
      </c>
      <c r="O15" s="847">
        <v>0.457</v>
      </c>
      <c r="P15" s="847">
        <f aca="true" t="shared" si="11" ref="P15:P21">O15+N15</f>
        <v>2131.107</v>
      </c>
      <c r="Q15" s="849">
        <f t="shared" si="7"/>
        <v>-0.382689372237058</v>
      </c>
    </row>
    <row r="16" spans="1:17" ht="18" customHeight="1">
      <c r="A16" s="845" t="s">
        <v>102</v>
      </c>
      <c r="B16" s="846">
        <v>430.829</v>
      </c>
      <c r="C16" s="847">
        <v>146.55</v>
      </c>
      <c r="D16" s="847">
        <f t="shared" si="8"/>
        <v>577.379</v>
      </c>
      <c r="E16" s="848">
        <f t="shared" si="1"/>
        <v>0.013625845132838177</v>
      </c>
      <c r="F16" s="846">
        <v>343.392</v>
      </c>
      <c r="G16" s="847">
        <v>119.813</v>
      </c>
      <c r="H16" s="847">
        <f t="shared" si="9"/>
        <v>463.205</v>
      </c>
      <c r="I16" s="849">
        <f t="shared" si="6"/>
        <v>0.24648697660862906</v>
      </c>
      <c r="J16" s="846">
        <v>974.5730000000001</v>
      </c>
      <c r="K16" s="847">
        <v>410.853</v>
      </c>
      <c r="L16" s="847">
        <f t="shared" si="10"/>
        <v>1385.4260000000002</v>
      </c>
      <c r="M16" s="848">
        <f t="shared" si="4"/>
        <v>0.01119270955450863</v>
      </c>
      <c r="N16" s="847">
        <v>783.7919999999999</v>
      </c>
      <c r="O16" s="847">
        <v>358.907</v>
      </c>
      <c r="P16" s="847">
        <f t="shared" si="11"/>
        <v>1142.6989999999998</v>
      </c>
      <c r="Q16" s="849">
        <f t="shared" si="7"/>
        <v>0.2124155179973033</v>
      </c>
    </row>
    <row r="17" spans="1:17" ht="18" customHeight="1">
      <c r="A17" s="845" t="s">
        <v>99</v>
      </c>
      <c r="B17" s="846">
        <v>218.64600000000002</v>
      </c>
      <c r="C17" s="847">
        <v>198.483</v>
      </c>
      <c r="D17" s="847">
        <f t="shared" si="8"/>
        <v>417.129</v>
      </c>
      <c r="E17" s="848">
        <f t="shared" si="1"/>
        <v>0.009844028193639977</v>
      </c>
      <c r="F17" s="846"/>
      <c r="G17" s="847"/>
      <c r="H17" s="847">
        <f t="shared" si="9"/>
        <v>0</v>
      </c>
      <c r="I17" s="849" t="str">
        <f t="shared" si="6"/>
        <v>         /0</v>
      </c>
      <c r="J17" s="846">
        <v>395.02399999999994</v>
      </c>
      <c r="K17" s="847">
        <v>248.98399999999998</v>
      </c>
      <c r="L17" s="847">
        <f t="shared" si="10"/>
        <v>644.0079999999999</v>
      </c>
      <c r="M17" s="848">
        <f t="shared" si="4"/>
        <v>0.0052028722535739855</v>
      </c>
      <c r="N17" s="847">
        <v>441.948</v>
      </c>
      <c r="O17" s="847">
        <v>209.121</v>
      </c>
      <c r="P17" s="847">
        <f t="shared" si="11"/>
        <v>651.069</v>
      </c>
      <c r="Q17" s="849">
        <f t="shared" si="7"/>
        <v>-0.010845240673415635</v>
      </c>
    </row>
    <row r="18" spans="1:17" ht="18" customHeight="1">
      <c r="A18" s="845" t="s">
        <v>71</v>
      </c>
      <c r="B18" s="846">
        <v>160.41699999999997</v>
      </c>
      <c r="C18" s="847">
        <v>149.7</v>
      </c>
      <c r="D18" s="847">
        <f t="shared" si="8"/>
        <v>310.11699999999996</v>
      </c>
      <c r="E18" s="848">
        <f t="shared" si="1"/>
        <v>0.007318600460114373</v>
      </c>
      <c r="F18" s="846">
        <v>118.931</v>
      </c>
      <c r="G18" s="847">
        <v>92.975</v>
      </c>
      <c r="H18" s="847">
        <f t="shared" si="9"/>
        <v>211.906</v>
      </c>
      <c r="I18" s="849">
        <f t="shared" si="6"/>
        <v>0.46346493256443866</v>
      </c>
      <c r="J18" s="846">
        <v>539.956</v>
      </c>
      <c r="K18" s="847">
        <v>414.229</v>
      </c>
      <c r="L18" s="847">
        <f t="shared" si="10"/>
        <v>954.185</v>
      </c>
      <c r="M18" s="848">
        <f t="shared" si="4"/>
        <v>0.007708759303108803</v>
      </c>
      <c r="N18" s="847">
        <v>311.999</v>
      </c>
      <c r="O18" s="847">
        <v>246.386</v>
      </c>
      <c r="P18" s="847">
        <f t="shared" si="11"/>
        <v>558.385</v>
      </c>
      <c r="Q18" s="849">
        <f t="shared" si="7"/>
        <v>0.7088299291707334</v>
      </c>
    </row>
    <row r="19" spans="1:17" ht="18" customHeight="1">
      <c r="A19" s="845" t="s">
        <v>96</v>
      </c>
      <c r="B19" s="846">
        <v>88.365</v>
      </c>
      <c r="C19" s="847">
        <v>198.592</v>
      </c>
      <c r="D19" s="847">
        <f t="shared" si="8"/>
        <v>286.957</v>
      </c>
      <c r="E19" s="848">
        <f t="shared" si="1"/>
        <v>0.006772036464408724</v>
      </c>
      <c r="F19" s="846">
        <v>111.77099999999999</v>
      </c>
      <c r="G19" s="847">
        <v>426.824</v>
      </c>
      <c r="H19" s="847">
        <f t="shared" si="9"/>
        <v>538.595</v>
      </c>
      <c r="I19" s="849">
        <f t="shared" si="6"/>
        <v>-0.46721191247597915</v>
      </c>
      <c r="J19" s="846">
        <v>146.566</v>
      </c>
      <c r="K19" s="847">
        <v>510.455</v>
      </c>
      <c r="L19" s="847">
        <f t="shared" si="10"/>
        <v>657.021</v>
      </c>
      <c r="M19" s="848">
        <f t="shared" si="4"/>
        <v>0.005308002898900998</v>
      </c>
      <c r="N19" s="847">
        <v>301.731</v>
      </c>
      <c r="O19" s="847">
        <v>1232.491</v>
      </c>
      <c r="P19" s="847">
        <f t="shared" si="11"/>
        <v>1534.222</v>
      </c>
      <c r="Q19" s="849">
        <f t="shared" si="7"/>
        <v>-0.5717562386668944</v>
      </c>
    </row>
    <row r="20" spans="1:17" ht="18" customHeight="1">
      <c r="A20" s="845" t="s">
        <v>101</v>
      </c>
      <c r="B20" s="846">
        <v>158.757</v>
      </c>
      <c r="C20" s="847">
        <v>26.492</v>
      </c>
      <c r="D20" s="847">
        <f t="shared" si="8"/>
        <v>185.249</v>
      </c>
      <c r="E20" s="848">
        <f t="shared" si="1"/>
        <v>0.00437178038171312</v>
      </c>
      <c r="F20" s="846"/>
      <c r="G20" s="847"/>
      <c r="H20" s="847">
        <f t="shared" si="9"/>
        <v>0</v>
      </c>
      <c r="I20" s="849" t="str">
        <f t="shared" si="6"/>
        <v>         /0</v>
      </c>
      <c r="J20" s="846">
        <v>774.0229999999998</v>
      </c>
      <c r="K20" s="847">
        <v>26.492</v>
      </c>
      <c r="L20" s="847">
        <f t="shared" si="10"/>
        <v>800.5149999999998</v>
      </c>
      <c r="M20" s="848">
        <f t="shared" si="4"/>
        <v>0.006467275689230224</v>
      </c>
      <c r="N20" s="847"/>
      <c r="O20" s="847"/>
      <c r="P20" s="847">
        <f t="shared" si="11"/>
        <v>0</v>
      </c>
      <c r="Q20" s="849" t="str">
        <f t="shared" si="7"/>
        <v>         /0</v>
      </c>
    </row>
    <row r="21" spans="1:17" ht="18" customHeight="1" thickBot="1">
      <c r="A21" s="845" t="s">
        <v>104</v>
      </c>
      <c r="B21" s="846">
        <v>281.07099999999997</v>
      </c>
      <c r="C21" s="847">
        <v>152.96</v>
      </c>
      <c r="D21" s="847">
        <f t="shared" si="8"/>
        <v>434.03099999999995</v>
      </c>
      <c r="E21" s="848">
        <f t="shared" si="1"/>
        <v>0.010242906632993036</v>
      </c>
      <c r="F21" s="846">
        <v>219.83200000000002</v>
      </c>
      <c r="G21" s="847">
        <v>92.116</v>
      </c>
      <c r="H21" s="847">
        <f t="shared" si="9"/>
        <v>311.94800000000004</v>
      </c>
      <c r="I21" s="849">
        <f t="shared" si="6"/>
        <v>0.3913568928154689</v>
      </c>
      <c r="J21" s="846">
        <v>701.587</v>
      </c>
      <c r="K21" s="847">
        <v>443.7920000000001</v>
      </c>
      <c r="L21" s="847">
        <f t="shared" si="10"/>
        <v>1145.3790000000001</v>
      </c>
      <c r="M21" s="848">
        <f t="shared" si="4"/>
        <v>0.009253395328825603</v>
      </c>
      <c r="N21" s="847">
        <v>638.9280000000001</v>
      </c>
      <c r="O21" s="847">
        <v>208.26300000000003</v>
      </c>
      <c r="P21" s="847">
        <f t="shared" si="11"/>
        <v>847.1910000000001</v>
      </c>
      <c r="Q21" s="849">
        <f t="shared" si="7"/>
        <v>0.35197257761236833</v>
      </c>
    </row>
    <row r="22" spans="1:17" s="844" customFormat="1" ht="18" customHeight="1">
      <c r="A22" s="839" t="s">
        <v>174</v>
      </c>
      <c r="B22" s="840">
        <f>SUM(B23:B33)</f>
        <v>2340.4579999999996</v>
      </c>
      <c r="C22" s="841">
        <f>SUM(C23:C33)</f>
        <v>4857.899</v>
      </c>
      <c r="D22" s="841">
        <f aca="true" t="shared" si="12" ref="D22:D43">C22+B22</f>
        <v>7198.357</v>
      </c>
      <c r="E22" s="842">
        <f t="shared" si="1"/>
        <v>0.16987749414662054</v>
      </c>
      <c r="F22" s="840">
        <f>SUM(F23:F33)</f>
        <v>2891.443</v>
      </c>
      <c r="G22" s="841">
        <f>SUM(G23:G33)</f>
        <v>3256.539</v>
      </c>
      <c r="H22" s="841">
        <f aca="true" t="shared" si="13" ref="H22:H33">G22+F22</f>
        <v>6147.982</v>
      </c>
      <c r="I22" s="843">
        <f t="shared" si="6"/>
        <v>0.17084874353893675</v>
      </c>
      <c r="J22" s="840">
        <f>SUM(J23:J33)</f>
        <v>6087.072</v>
      </c>
      <c r="K22" s="841">
        <f>SUM(K23:K33)</f>
        <v>12658.189000000002</v>
      </c>
      <c r="L22" s="841">
        <f aca="true" t="shared" si="14" ref="L22:L33">K22+J22</f>
        <v>18745.261000000002</v>
      </c>
      <c r="M22" s="842">
        <f t="shared" si="4"/>
        <v>0.15144097331539758</v>
      </c>
      <c r="N22" s="840">
        <f>SUM(N23:N33)</f>
        <v>8087.082999999999</v>
      </c>
      <c r="O22" s="841">
        <f>SUM(O23:O33)</f>
        <v>10131.605999999998</v>
      </c>
      <c r="P22" s="841">
        <f aca="true" t="shared" si="15" ref="P22:P33">O22+N22</f>
        <v>18218.689</v>
      </c>
      <c r="Q22" s="843">
        <f t="shared" si="7"/>
        <v>0.028902848058935726</v>
      </c>
    </row>
    <row r="23" spans="1:17" ht="18" customHeight="1">
      <c r="A23" s="850" t="s">
        <v>47</v>
      </c>
      <c r="B23" s="851">
        <v>1138.34</v>
      </c>
      <c r="C23" s="852">
        <v>1137.77</v>
      </c>
      <c r="D23" s="852">
        <f t="shared" si="12"/>
        <v>2276.1099999999997</v>
      </c>
      <c r="E23" s="853">
        <f t="shared" si="1"/>
        <v>0.05371501624635516</v>
      </c>
      <c r="F23" s="851">
        <v>913.883</v>
      </c>
      <c r="G23" s="852">
        <v>1001.0270000000002</v>
      </c>
      <c r="H23" s="852">
        <f t="shared" si="13"/>
        <v>1914.9100000000003</v>
      </c>
      <c r="I23" s="854">
        <f t="shared" si="6"/>
        <v>0.18862505287454723</v>
      </c>
      <c r="J23" s="851">
        <v>3107.426</v>
      </c>
      <c r="K23" s="852">
        <v>2979.8469999999998</v>
      </c>
      <c r="L23" s="852">
        <f t="shared" si="14"/>
        <v>6087.272999999999</v>
      </c>
      <c r="M23" s="853">
        <f t="shared" si="4"/>
        <v>0.04917843224250332</v>
      </c>
      <c r="N23" s="852">
        <v>2454.031</v>
      </c>
      <c r="O23" s="852">
        <v>2927.5889999999995</v>
      </c>
      <c r="P23" s="852">
        <f t="shared" si="15"/>
        <v>5381.619999999999</v>
      </c>
      <c r="Q23" s="854">
        <f t="shared" si="7"/>
        <v>0.13112278458902726</v>
      </c>
    </row>
    <row r="24" spans="1:17" ht="18" customHeight="1">
      <c r="A24" s="850" t="s">
        <v>94</v>
      </c>
      <c r="B24" s="851">
        <v>0</v>
      </c>
      <c r="C24" s="852">
        <v>1707.4940000000001</v>
      </c>
      <c r="D24" s="852">
        <f>C24+B24</f>
        <v>1707.4940000000001</v>
      </c>
      <c r="E24" s="853">
        <f t="shared" si="1"/>
        <v>0.040295973371477646</v>
      </c>
      <c r="F24" s="851"/>
      <c r="G24" s="852"/>
      <c r="H24" s="852">
        <f>G24+F24</f>
        <v>0</v>
      </c>
      <c r="I24" s="854" t="str">
        <f>IF(ISERROR(D24/H24-1),"         /0",IF(D24/H24&gt;5,"  *  ",(D24/H24-1)))</f>
        <v>         /0</v>
      </c>
      <c r="J24" s="851">
        <v>32.515</v>
      </c>
      <c r="K24" s="852">
        <v>3857.7839999999997</v>
      </c>
      <c r="L24" s="852">
        <f>K24+J24</f>
        <v>3890.2989999999995</v>
      </c>
      <c r="M24" s="853">
        <f t="shared" si="4"/>
        <v>0.03142931256320825</v>
      </c>
      <c r="N24" s="852"/>
      <c r="O24" s="852"/>
      <c r="P24" s="852">
        <f>O24+N24</f>
        <v>0</v>
      </c>
      <c r="Q24" s="854" t="str">
        <f>IF(ISERROR(L24/P24-1),"         /0",IF(L24/P24&gt;5,"  *  ",(L24/P24-1)))</f>
        <v>         /0</v>
      </c>
    </row>
    <row r="25" spans="1:17" ht="18" customHeight="1">
      <c r="A25" s="850" t="s">
        <v>61</v>
      </c>
      <c r="B25" s="851">
        <v>663.2589999999999</v>
      </c>
      <c r="C25" s="852">
        <v>780.409</v>
      </c>
      <c r="D25" s="852">
        <f>C25+B25</f>
        <v>1443.668</v>
      </c>
      <c r="E25" s="853">
        <f t="shared" si="1"/>
        <v>0.03406981651780585</v>
      </c>
      <c r="F25" s="851">
        <v>477.35400000000004</v>
      </c>
      <c r="G25" s="852">
        <v>684.027</v>
      </c>
      <c r="H25" s="852">
        <f>G25+F25</f>
        <v>1161.381</v>
      </c>
      <c r="I25" s="854">
        <f>IF(ISERROR(D25/H25-1),"         /0",IF(D25/H25&gt;5,"  *  ",(D25/H25-1)))</f>
        <v>0.2430614931706303</v>
      </c>
      <c r="J25" s="851">
        <v>1551.7369999999996</v>
      </c>
      <c r="K25" s="852">
        <v>2468.244</v>
      </c>
      <c r="L25" s="852">
        <f>K25+J25</f>
        <v>4019.9809999999998</v>
      </c>
      <c r="M25" s="853">
        <f t="shared" si="4"/>
        <v>0.032476999672045384</v>
      </c>
      <c r="N25" s="852">
        <v>1294.9509999999996</v>
      </c>
      <c r="O25" s="852">
        <v>2460.058</v>
      </c>
      <c r="P25" s="852">
        <f>O25+N25</f>
        <v>3755.0089999999996</v>
      </c>
      <c r="Q25" s="854">
        <f>IF(ISERROR(L25/P25-1),"         /0",IF(L25/P25&gt;5,"  *  ",(L25/P25-1)))</f>
        <v>0.07056494405206482</v>
      </c>
    </row>
    <row r="26" spans="1:17" ht="18" customHeight="1">
      <c r="A26" s="850" t="s">
        <v>58</v>
      </c>
      <c r="B26" s="851">
        <v>190.025</v>
      </c>
      <c r="C26" s="852">
        <v>304.466</v>
      </c>
      <c r="D26" s="852">
        <f>C26+B26</f>
        <v>494.491</v>
      </c>
      <c r="E26" s="853">
        <f t="shared" si="1"/>
        <v>0.011669731295357613</v>
      </c>
      <c r="F26" s="851">
        <v>812.6389999999999</v>
      </c>
      <c r="G26" s="852">
        <v>417.46299999999997</v>
      </c>
      <c r="H26" s="852">
        <f>G26+F26</f>
        <v>1230.1019999999999</v>
      </c>
      <c r="I26" s="854">
        <f>IF(ISERROR(D26/H26-1),"         /0",IF(D26/H26&gt;5,"  *  ",(D26/H26-1)))</f>
        <v>-0.5980081326589177</v>
      </c>
      <c r="J26" s="851">
        <v>616.159</v>
      </c>
      <c r="K26" s="852">
        <v>948.1439999999998</v>
      </c>
      <c r="L26" s="852">
        <f>K26+J26</f>
        <v>1564.3029999999999</v>
      </c>
      <c r="M26" s="853">
        <f t="shared" si="4"/>
        <v>0.012637837844999668</v>
      </c>
      <c r="N26" s="852">
        <v>2527.6290000000004</v>
      </c>
      <c r="O26" s="852">
        <v>1561.0539999999999</v>
      </c>
      <c r="P26" s="852">
        <f>O26+N26</f>
        <v>4088.683</v>
      </c>
      <c r="Q26" s="854">
        <f>IF(ISERROR(L26/P26-1),"         /0",IF(L26/P26&gt;5,"  *  ",(L26/P26-1)))</f>
        <v>-0.6174066319154603</v>
      </c>
    </row>
    <row r="27" spans="1:17" ht="18" customHeight="1">
      <c r="A27" s="850" t="s">
        <v>98</v>
      </c>
      <c r="B27" s="851"/>
      <c r="C27" s="852">
        <v>384.539</v>
      </c>
      <c r="D27" s="852">
        <f>C27+B27</f>
        <v>384.539</v>
      </c>
      <c r="E27" s="853">
        <f t="shared" si="1"/>
        <v>0.00907492108569321</v>
      </c>
      <c r="F27" s="851"/>
      <c r="G27" s="852">
        <v>321.188</v>
      </c>
      <c r="H27" s="852">
        <f>G27+F27</f>
        <v>321.188</v>
      </c>
      <c r="I27" s="854">
        <f>IF(ISERROR(D27/H27-1),"         /0",IF(D27/H27&gt;5,"  *  ",(D27/H27-1)))</f>
        <v>0.19723962289998376</v>
      </c>
      <c r="J27" s="851"/>
      <c r="K27" s="852">
        <v>749.172</v>
      </c>
      <c r="L27" s="852">
        <f>K27+J27</f>
        <v>749.172</v>
      </c>
      <c r="M27" s="853">
        <f t="shared" si="4"/>
        <v>0.006052481043643139</v>
      </c>
      <c r="N27" s="852"/>
      <c r="O27" s="852">
        <v>728.021</v>
      </c>
      <c r="P27" s="852">
        <f>O27+N27</f>
        <v>728.021</v>
      </c>
      <c r="Q27" s="854">
        <f>IF(ISERROR(L27/P27-1),"         /0",IF(L27/P27&gt;5,"  *  ",(L27/P27-1)))</f>
        <v>0.029052733368955197</v>
      </c>
    </row>
    <row r="28" spans="1:17" ht="18" customHeight="1">
      <c r="A28" s="850" t="s">
        <v>96</v>
      </c>
      <c r="B28" s="851"/>
      <c r="C28" s="852">
        <v>206.54100000000003</v>
      </c>
      <c r="D28" s="852">
        <f>C28+B28</f>
        <v>206.54100000000003</v>
      </c>
      <c r="E28" s="853">
        <f t="shared" si="1"/>
        <v>0.004874260545640784</v>
      </c>
      <c r="F28" s="851"/>
      <c r="G28" s="852">
        <v>157.324</v>
      </c>
      <c r="H28" s="852">
        <f>G28+F28</f>
        <v>157.324</v>
      </c>
      <c r="I28" s="854">
        <f t="shared" si="6"/>
        <v>0.31283847346876525</v>
      </c>
      <c r="J28" s="851">
        <v>0</v>
      </c>
      <c r="K28" s="852">
        <v>668.3140000000001</v>
      </c>
      <c r="L28" s="852">
        <f>K28+J28</f>
        <v>668.3140000000001</v>
      </c>
      <c r="M28" s="853">
        <f t="shared" si="4"/>
        <v>0.0053992378468513515</v>
      </c>
      <c r="N28" s="852"/>
      <c r="O28" s="852">
        <v>549.416</v>
      </c>
      <c r="P28" s="852">
        <f>O28+N28</f>
        <v>549.416</v>
      </c>
      <c r="Q28" s="854">
        <f t="shared" si="7"/>
        <v>0.21640796773301108</v>
      </c>
    </row>
    <row r="29" spans="1:17" ht="18" customHeight="1">
      <c r="A29" s="850" t="s">
        <v>75</v>
      </c>
      <c r="B29" s="851">
        <v>113.979</v>
      </c>
      <c r="C29" s="852">
        <v>66.843</v>
      </c>
      <c r="D29" s="852">
        <f t="shared" si="12"/>
        <v>180.822</v>
      </c>
      <c r="E29" s="853">
        <f t="shared" si="1"/>
        <v>0.004267305476316362</v>
      </c>
      <c r="F29" s="851">
        <v>79.366</v>
      </c>
      <c r="G29" s="852">
        <v>40.402</v>
      </c>
      <c r="H29" s="852">
        <f t="shared" si="13"/>
        <v>119.768</v>
      </c>
      <c r="I29" s="854">
        <f t="shared" si="6"/>
        <v>0.5097688865139269</v>
      </c>
      <c r="J29" s="851">
        <v>288.81</v>
      </c>
      <c r="K29" s="852">
        <v>129.698</v>
      </c>
      <c r="L29" s="852">
        <f t="shared" si="14"/>
        <v>418.50800000000004</v>
      </c>
      <c r="M29" s="853">
        <f t="shared" si="4"/>
        <v>0.0033810816963434336</v>
      </c>
      <c r="N29" s="852">
        <v>173.235</v>
      </c>
      <c r="O29" s="852">
        <v>99.589</v>
      </c>
      <c r="P29" s="852">
        <f t="shared" si="15"/>
        <v>272.824</v>
      </c>
      <c r="Q29" s="854">
        <f t="shared" si="7"/>
        <v>0.5339852798874001</v>
      </c>
    </row>
    <row r="30" spans="1:17" ht="18" customHeight="1">
      <c r="A30" s="850" t="s">
        <v>82</v>
      </c>
      <c r="B30" s="851">
        <v>42.09</v>
      </c>
      <c r="C30" s="852">
        <v>115.114</v>
      </c>
      <c r="D30" s="852">
        <f t="shared" si="12"/>
        <v>157.204</v>
      </c>
      <c r="E30" s="853">
        <f t="shared" si="1"/>
        <v>0.003709932918001335</v>
      </c>
      <c r="F30" s="851">
        <v>31.801</v>
      </c>
      <c r="G30" s="852">
        <v>82.713</v>
      </c>
      <c r="H30" s="852">
        <f t="shared" si="13"/>
        <v>114.514</v>
      </c>
      <c r="I30" s="854">
        <f t="shared" si="6"/>
        <v>0.3727928462895367</v>
      </c>
      <c r="J30" s="851">
        <v>115.911</v>
      </c>
      <c r="K30" s="852">
        <v>312.75300000000004</v>
      </c>
      <c r="L30" s="852">
        <f t="shared" si="14"/>
        <v>428.66400000000004</v>
      </c>
      <c r="M30" s="853">
        <f t="shared" si="4"/>
        <v>0.0034631309420163096</v>
      </c>
      <c r="N30" s="852">
        <v>89.196</v>
      </c>
      <c r="O30" s="852">
        <v>225.338</v>
      </c>
      <c r="P30" s="852">
        <f t="shared" si="15"/>
        <v>314.534</v>
      </c>
      <c r="Q30" s="854">
        <f t="shared" si="7"/>
        <v>0.36285425423006745</v>
      </c>
    </row>
    <row r="31" spans="1:17" ht="18" customHeight="1">
      <c r="A31" s="850" t="s">
        <v>99</v>
      </c>
      <c r="B31" s="851">
        <v>94.474</v>
      </c>
      <c r="C31" s="852">
        <v>10.337</v>
      </c>
      <c r="D31" s="852">
        <f t="shared" si="12"/>
        <v>104.811</v>
      </c>
      <c r="E31" s="853">
        <f t="shared" si="1"/>
        <v>0.002473485274348222</v>
      </c>
      <c r="F31" s="851"/>
      <c r="G31" s="852"/>
      <c r="H31" s="852">
        <f t="shared" si="13"/>
        <v>0</v>
      </c>
      <c r="I31" s="854" t="str">
        <f t="shared" si="6"/>
        <v>         /0</v>
      </c>
      <c r="J31" s="851">
        <v>94.474</v>
      </c>
      <c r="K31" s="852">
        <v>10.337</v>
      </c>
      <c r="L31" s="852">
        <f t="shared" si="14"/>
        <v>104.811</v>
      </c>
      <c r="M31" s="853">
        <f t="shared" si="4"/>
        <v>0.0008467569405494079</v>
      </c>
      <c r="N31" s="852"/>
      <c r="O31" s="852"/>
      <c r="P31" s="852">
        <f t="shared" si="15"/>
        <v>0</v>
      </c>
      <c r="Q31" s="854" t="str">
        <f t="shared" si="7"/>
        <v>         /0</v>
      </c>
    </row>
    <row r="32" spans="1:17" ht="18" customHeight="1">
      <c r="A32" s="850" t="s">
        <v>77</v>
      </c>
      <c r="B32" s="851">
        <v>59.6</v>
      </c>
      <c r="C32" s="852">
        <v>39.167</v>
      </c>
      <c r="D32" s="852">
        <f>C32+B32</f>
        <v>98.767</v>
      </c>
      <c r="E32" s="853">
        <f t="shared" si="1"/>
        <v>0.002330850007075124</v>
      </c>
      <c r="F32" s="851">
        <v>51.313</v>
      </c>
      <c r="G32" s="852">
        <v>29.546999999999997</v>
      </c>
      <c r="H32" s="852">
        <f>G32+F32</f>
        <v>80.86</v>
      </c>
      <c r="I32" s="854">
        <f t="shared" si="6"/>
        <v>0.22145683898095458</v>
      </c>
      <c r="J32" s="851">
        <v>162.347</v>
      </c>
      <c r="K32" s="852">
        <v>112.359</v>
      </c>
      <c r="L32" s="852">
        <f>K32+J32</f>
        <v>274.706</v>
      </c>
      <c r="M32" s="853">
        <f t="shared" si="4"/>
        <v>0.0022193206067165246</v>
      </c>
      <c r="N32" s="852">
        <v>102.958</v>
      </c>
      <c r="O32" s="852">
        <v>75.719</v>
      </c>
      <c r="P32" s="852">
        <f>O32+N32</f>
        <v>178.677</v>
      </c>
      <c r="Q32" s="854">
        <f t="shared" si="7"/>
        <v>0.5374446627154028</v>
      </c>
    </row>
    <row r="33" spans="1:17" ht="18" customHeight="1">
      <c r="A33" s="850" t="s">
        <v>104</v>
      </c>
      <c r="B33" s="851">
        <v>38.690999999999995</v>
      </c>
      <c r="C33" s="852">
        <v>105.219</v>
      </c>
      <c r="D33" s="852">
        <f t="shared" si="12"/>
        <v>143.91</v>
      </c>
      <c r="E33" s="853">
        <f t="shared" si="1"/>
        <v>0.0033962014085492233</v>
      </c>
      <c r="F33" s="851">
        <v>525.087</v>
      </c>
      <c r="G33" s="852">
        <v>522.848</v>
      </c>
      <c r="H33" s="852">
        <f t="shared" si="13"/>
        <v>1047.935</v>
      </c>
      <c r="I33" s="854">
        <f t="shared" si="6"/>
        <v>-0.8626727802774027</v>
      </c>
      <c r="J33" s="851">
        <v>117.693</v>
      </c>
      <c r="K33" s="852">
        <v>421.537</v>
      </c>
      <c r="L33" s="852">
        <f t="shared" si="14"/>
        <v>539.23</v>
      </c>
      <c r="M33" s="853">
        <f t="shared" si="4"/>
        <v>0.004356381916520758</v>
      </c>
      <c r="N33" s="852">
        <v>1445.083</v>
      </c>
      <c r="O33" s="852">
        <v>1504.8220000000001</v>
      </c>
      <c r="P33" s="852">
        <f t="shared" si="15"/>
        <v>2949.905</v>
      </c>
      <c r="Q33" s="854">
        <f t="shared" si="7"/>
        <v>-0.8172042828497867</v>
      </c>
    </row>
    <row r="34" spans="1:17" s="844" customFormat="1" ht="18" customHeight="1">
      <c r="A34" s="855" t="s">
        <v>186</v>
      </c>
      <c r="B34" s="856">
        <f>SUM(B35:B41)</f>
        <v>3267.479</v>
      </c>
      <c r="C34" s="857">
        <f>SUM(C35:C41)</f>
        <v>904.3510000000001</v>
      </c>
      <c r="D34" s="857">
        <f t="shared" si="12"/>
        <v>4171.83</v>
      </c>
      <c r="E34" s="858">
        <f t="shared" si="1"/>
        <v>0.09845302565650689</v>
      </c>
      <c r="F34" s="856">
        <f>SUM(F35:F41)</f>
        <v>2273.357</v>
      </c>
      <c r="G34" s="857">
        <f>SUM(G35:G41)</f>
        <v>702.611</v>
      </c>
      <c r="H34" s="857">
        <f aca="true" t="shared" si="16" ref="H34:H43">G34+F34</f>
        <v>2975.968</v>
      </c>
      <c r="I34" s="859">
        <f t="shared" si="6"/>
        <v>0.40183967031903567</v>
      </c>
      <c r="J34" s="856">
        <f>SUM(J35:J41)</f>
        <v>8941.639</v>
      </c>
      <c r="K34" s="857">
        <f>SUM(K35:K41)</f>
        <v>2361.987</v>
      </c>
      <c r="L34" s="857">
        <f aca="true" t="shared" si="17" ref="L34:L43">K34+J34</f>
        <v>11303.626</v>
      </c>
      <c r="M34" s="858">
        <f t="shared" si="4"/>
        <v>0.09132079427612312</v>
      </c>
      <c r="N34" s="856">
        <f>SUM(N35:N41)</f>
        <v>7164.842000000001</v>
      </c>
      <c r="O34" s="857">
        <f>SUM(O35:O41)</f>
        <v>1860.78</v>
      </c>
      <c r="P34" s="857">
        <f aca="true" t="shared" si="18" ref="P34:P43">O34+N34</f>
        <v>9025.622000000001</v>
      </c>
      <c r="Q34" s="859">
        <f t="shared" si="7"/>
        <v>0.25239302066937874</v>
      </c>
    </row>
    <row r="35" spans="1:17" ht="18" customHeight="1">
      <c r="A35" s="850" t="s">
        <v>96</v>
      </c>
      <c r="B35" s="851">
        <v>1617.232</v>
      </c>
      <c r="C35" s="852"/>
      <c r="D35" s="852">
        <f t="shared" si="12"/>
        <v>1617.232</v>
      </c>
      <c r="E35" s="853">
        <f t="shared" si="1"/>
        <v>0.03816583695608976</v>
      </c>
      <c r="F35" s="851">
        <v>1562.378</v>
      </c>
      <c r="G35" s="852"/>
      <c r="H35" s="852">
        <f t="shared" si="16"/>
        <v>1562.378</v>
      </c>
      <c r="I35" s="854">
        <f t="shared" si="6"/>
        <v>0.03510930133424828</v>
      </c>
      <c r="J35" s="851">
        <v>4875.840999999999</v>
      </c>
      <c r="K35" s="852"/>
      <c r="L35" s="852">
        <f t="shared" si="17"/>
        <v>4875.840999999999</v>
      </c>
      <c r="M35" s="853">
        <f t="shared" si="4"/>
        <v>0.039391401739944897</v>
      </c>
      <c r="N35" s="851">
        <v>5265.392</v>
      </c>
      <c r="O35" s="852"/>
      <c r="P35" s="852">
        <f t="shared" si="18"/>
        <v>5265.392</v>
      </c>
      <c r="Q35" s="854">
        <f t="shared" si="7"/>
        <v>-0.07398328557493927</v>
      </c>
    </row>
    <row r="36" spans="1:17" ht="18" customHeight="1">
      <c r="A36" s="850" t="s">
        <v>94</v>
      </c>
      <c r="B36" s="851">
        <v>804.129</v>
      </c>
      <c r="C36" s="852"/>
      <c r="D36" s="852">
        <f>C36+B36</f>
        <v>804.129</v>
      </c>
      <c r="E36" s="853">
        <f t="shared" si="1"/>
        <v>0.01897702760374733</v>
      </c>
      <c r="F36" s="851"/>
      <c r="G36" s="852"/>
      <c r="H36" s="852">
        <f>G36+F36</f>
        <v>0</v>
      </c>
      <c r="I36" s="854" t="str">
        <f>IF(ISERROR(D36/H36-1),"         /0",IF(D36/H36&gt;5,"  *  ",(D36/H36-1)))</f>
        <v>         /0</v>
      </c>
      <c r="J36" s="851">
        <v>1596.685</v>
      </c>
      <c r="K36" s="852"/>
      <c r="L36" s="852">
        <f>K36+J36</f>
        <v>1596.685</v>
      </c>
      <c r="M36" s="853">
        <f t="shared" si="4"/>
        <v>0.012899448584796741</v>
      </c>
      <c r="N36" s="851"/>
      <c r="O36" s="852"/>
      <c r="P36" s="852">
        <f>O36+N36</f>
        <v>0</v>
      </c>
      <c r="Q36" s="854" t="str">
        <f>IF(ISERROR(L36/P36-1),"         /0",IF(L36/P36&gt;5,"  *  ",(L36/P36-1)))</f>
        <v>         /0</v>
      </c>
    </row>
    <row r="37" spans="1:17" ht="18" customHeight="1">
      <c r="A37" s="850" t="s">
        <v>74</v>
      </c>
      <c r="B37" s="851">
        <v>184.955</v>
      </c>
      <c r="C37" s="852">
        <v>299.902</v>
      </c>
      <c r="D37" s="852">
        <f>C37+B37</f>
        <v>484.85699999999997</v>
      </c>
      <c r="E37" s="853">
        <f t="shared" si="1"/>
        <v>0.011442373888853802</v>
      </c>
      <c r="F37" s="851">
        <v>140.185</v>
      </c>
      <c r="G37" s="852">
        <v>242.588</v>
      </c>
      <c r="H37" s="852">
        <f>G37+F37</f>
        <v>382.773</v>
      </c>
      <c r="I37" s="854">
        <f>IF(ISERROR(D37/H37-1),"         /0",IF(D37/H37&gt;5,"  *  ",(D37/H37-1)))</f>
        <v>0.2666959268286946</v>
      </c>
      <c r="J37" s="851">
        <v>429.00700000000006</v>
      </c>
      <c r="K37" s="852">
        <v>851.6769999999999</v>
      </c>
      <c r="L37" s="852">
        <f>K37+J37</f>
        <v>1280.684</v>
      </c>
      <c r="M37" s="853">
        <f t="shared" si="4"/>
        <v>0.010346510057633053</v>
      </c>
      <c r="N37" s="851">
        <v>395.046</v>
      </c>
      <c r="O37" s="852">
        <v>686.573</v>
      </c>
      <c r="P37" s="852">
        <f>O37+N37</f>
        <v>1081.619</v>
      </c>
      <c r="Q37" s="854">
        <f>IF(ISERROR(L37/P37-1),"         /0",IF(L37/P37&gt;5,"  *  ",(L37/P37-1)))</f>
        <v>0.18404354953084234</v>
      </c>
    </row>
    <row r="38" spans="1:17" ht="18" customHeight="1">
      <c r="A38" s="850" t="s">
        <v>47</v>
      </c>
      <c r="B38" s="851">
        <v>203.43099999999998</v>
      </c>
      <c r="C38" s="852">
        <v>243.709</v>
      </c>
      <c r="D38" s="852">
        <f>C38+B38</f>
        <v>447.14</v>
      </c>
      <c r="E38" s="853">
        <f t="shared" si="1"/>
        <v>0.010552272238334373</v>
      </c>
      <c r="F38" s="851">
        <v>41.949</v>
      </c>
      <c r="G38" s="852">
        <v>93.447</v>
      </c>
      <c r="H38" s="852">
        <f>G38+F38</f>
        <v>135.39600000000002</v>
      </c>
      <c r="I38" s="854">
        <f t="shared" si="6"/>
        <v>2.3024609294218434</v>
      </c>
      <c r="J38" s="851">
        <v>552.233</v>
      </c>
      <c r="K38" s="852">
        <v>559.446</v>
      </c>
      <c r="L38" s="852">
        <f>K38+J38</f>
        <v>1111.679</v>
      </c>
      <c r="M38" s="853">
        <f t="shared" si="4"/>
        <v>0.008981136606968976</v>
      </c>
      <c r="N38" s="851">
        <v>121.513</v>
      </c>
      <c r="O38" s="852">
        <v>277.08199999999994</v>
      </c>
      <c r="P38" s="852">
        <f>O38+N38</f>
        <v>398.5949999999999</v>
      </c>
      <c r="Q38" s="854">
        <f t="shared" si="7"/>
        <v>1.7889938408660426</v>
      </c>
    </row>
    <row r="39" spans="1:17" ht="18" customHeight="1">
      <c r="A39" s="850" t="s">
        <v>103</v>
      </c>
      <c r="B39" s="851">
        <v>366.366</v>
      </c>
      <c r="C39" s="852">
        <v>71.854</v>
      </c>
      <c r="D39" s="852">
        <f>C39+B39</f>
        <v>438.21999999999997</v>
      </c>
      <c r="E39" s="853">
        <f t="shared" si="1"/>
        <v>0.010341764861749987</v>
      </c>
      <c r="F39" s="851">
        <v>402.166</v>
      </c>
      <c r="G39" s="852">
        <v>120.14</v>
      </c>
      <c r="H39" s="852">
        <f>G39+F39</f>
        <v>522.306</v>
      </c>
      <c r="I39" s="854">
        <f t="shared" si="6"/>
        <v>-0.16098991778765714</v>
      </c>
      <c r="J39" s="851">
        <v>1105.501</v>
      </c>
      <c r="K39" s="852">
        <v>218.41199999999998</v>
      </c>
      <c r="L39" s="852">
        <f>K39+J39</f>
        <v>1323.913</v>
      </c>
      <c r="M39" s="853">
        <f t="shared" si="4"/>
        <v>0.010695752558735136</v>
      </c>
      <c r="N39" s="851">
        <v>1025.174</v>
      </c>
      <c r="O39" s="852">
        <v>208.16199999999998</v>
      </c>
      <c r="P39" s="852">
        <f>O39+N39</f>
        <v>1233.336</v>
      </c>
      <c r="Q39" s="854">
        <f t="shared" si="7"/>
        <v>0.07344065202021177</v>
      </c>
    </row>
    <row r="40" spans="1:17" ht="18" customHeight="1">
      <c r="A40" s="850" t="s">
        <v>78</v>
      </c>
      <c r="B40" s="851">
        <v>23.665</v>
      </c>
      <c r="C40" s="852">
        <v>288.886</v>
      </c>
      <c r="D40" s="852">
        <f>C40+B40</f>
        <v>312.55100000000004</v>
      </c>
      <c r="E40" s="853">
        <f t="shared" si="1"/>
        <v>0.007376041598523163</v>
      </c>
      <c r="F40" s="851">
        <v>15.513</v>
      </c>
      <c r="G40" s="852">
        <v>230.89</v>
      </c>
      <c r="H40" s="852">
        <f>G40+F40</f>
        <v>246.403</v>
      </c>
      <c r="I40" s="854">
        <f t="shared" si="6"/>
        <v>0.2684545236868059</v>
      </c>
      <c r="J40" s="851">
        <v>68.461</v>
      </c>
      <c r="K40" s="852">
        <v>704.652</v>
      </c>
      <c r="L40" s="852">
        <f>K40+J40</f>
        <v>773.113</v>
      </c>
      <c r="M40" s="853">
        <f t="shared" si="4"/>
        <v>0.0062458978406748755</v>
      </c>
      <c r="N40" s="851">
        <v>40.908</v>
      </c>
      <c r="O40" s="852">
        <v>616.806</v>
      </c>
      <c r="P40" s="852">
        <f>O40+N40</f>
        <v>657.714</v>
      </c>
      <c r="Q40" s="854">
        <f t="shared" si="7"/>
        <v>0.17545468090993954</v>
      </c>
    </row>
    <row r="41" spans="1:17" ht="18" customHeight="1" thickBot="1">
      <c r="A41" s="850" t="s">
        <v>104</v>
      </c>
      <c r="B41" s="851">
        <v>67.70100000000001</v>
      </c>
      <c r="C41" s="852">
        <v>0</v>
      </c>
      <c r="D41" s="852">
        <f t="shared" si="12"/>
        <v>67.70100000000001</v>
      </c>
      <c r="E41" s="853">
        <f t="shared" si="1"/>
        <v>0.0015977085092084705</v>
      </c>
      <c r="F41" s="851">
        <v>111.16600000000001</v>
      </c>
      <c r="G41" s="852">
        <v>15.546</v>
      </c>
      <c r="H41" s="852">
        <f t="shared" si="16"/>
        <v>126.71200000000002</v>
      </c>
      <c r="I41" s="854">
        <f t="shared" si="6"/>
        <v>-0.465709640760149</v>
      </c>
      <c r="J41" s="851">
        <v>313.911</v>
      </c>
      <c r="K41" s="852">
        <v>27.8</v>
      </c>
      <c r="L41" s="852">
        <f t="shared" si="17"/>
        <v>341.711</v>
      </c>
      <c r="M41" s="853">
        <f t="shared" si="4"/>
        <v>0.0027606468873694434</v>
      </c>
      <c r="N41" s="851">
        <v>316.809</v>
      </c>
      <c r="O41" s="852">
        <v>72.15700000000001</v>
      </c>
      <c r="P41" s="852">
        <f t="shared" si="18"/>
        <v>388.966</v>
      </c>
      <c r="Q41" s="854">
        <f t="shared" si="7"/>
        <v>-0.12148876765578476</v>
      </c>
    </row>
    <row r="42" spans="1:17" s="844" customFormat="1" ht="18" customHeight="1">
      <c r="A42" s="839" t="s">
        <v>228</v>
      </c>
      <c r="B42" s="840">
        <f>SUM(B43:B53)</f>
        <v>2443.062</v>
      </c>
      <c r="C42" s="841">
        <f>SUM(C43:C53)</f>
        <v>1910.157</v>
      </c>
      <c r="D42" s="841">
        <f t="shared" si="12"/>
        <v>4353.219</v>
      </c>
      <c r="E42" s="842">
        <f t="shared" si="1"/>
        <v>0.10273371203893573</v>
      </c>
      <c r="F42" s="840">
        <f>SUM(F43:F53)</f>
        <v>2007.57</v>
      </c>
      <c r="G42" s="841">
        <f>SUM(G43:G53)</f>
        <v>1641.4350000000004</v>
      </c>
      <c r="H42" s="841">
        <f t="shared" si="16"/>
        <v>3649.005</v>
      </c>
      <c r="I42" s="843">
        <f t="shared" si="6"/>
        <v>0.1929879515100692</v>
      </c>
      <c r="J42" s="840">
        <f>SUM(J43:J53)</f>
        <v>7159.058999999999</v>
      </c>
      <c r="K42" s="841">
        <f>SUM(K43:K53)</f>
        <v>6026.083</v>
      </c>
      <c r="L42" s="841">
        <f t="shared" si="17"/>
        <v>13185.142</v>
      </c>
      <c r="M42" s="842">
        <f t="shared" si="4"/>
        <v>0.10652136226760073</v>
      </c>
      <c r="N42" s="840">
        <f>SUM(N43:N53)</f>
        <v>6109.192000000002</v>
      </c>
      <c r="O42" s="841">
        <f>SUM(O43:O53)</f>
        <v>4216.147000000001</v>
      </c>
      <c r="P42" s="841">
        <f t="shared" si="18"/>
        <v>10325.339000000004</v>
      </c>
      <c r="Q42" s="843">
        <f t="shared" si="7"/>
        <v>0.27696940507231727</v>
      </c>
    </row>
    <row r="43" spans="1:17" s="860" customFormat="1" ht="18" customHeight="1">
      <c r="A43" s="845" t="s">
        <v>58</v>
      </c>
      <c r="B43" s="846">
        <v>890.059</v>
      </c>
      <c r="C43" s="847">
        <v>867.104</v>
      </c>
      <c r="D43" s="847">
        <f t="shared" si="12"/>
        <v>1757.163</v>
      </c>
      <c r="E43" s="848">
        <f t="shared" si="1"/>
        <v>0.04146813602703481</v>
      </c>
      <c r="F43" s="846">
        <v>617.754</v>
      </c>
      <c r="G43" s="847">
        <v>602.964</v>
      </c>
      <c r="H43" s="847">
        <f t="shared" si="16"/>
        <v>1220.718</v>
      </c>
      <c r="I43" s="849">
        <f t="shared" si="6"/>
        <v>0.4394503890333392</v>
      </c>
      <c r="J43" s="846">
        <v>3518.7349999999997</v>
      </c>
      <c r="K43" s="847">
        <v>3276.894</v>
      </c>
      <c r="L43" s="847">
        <f t="shared" si="17"/>
        <v>6795.628999999999</v>
      </c>
      <c r="M43" s="848">
        <f t="shared" si="4"/>
        <v>0.05490116515584081</v>
      </c>
      <c r="N43" s="846">
        <v>1717.422</v>
      </c>
      <c r="O43" s="847">
        <v>1321.1390000000001</v>
      </c>
      <c r="P43" s="847">
        <f t="shared" si="18"/>
        <v>3038.561</v>
      </c>
      <c r="Q43" s="849">
        <f t="shared" si="7"/>
        <v>1.2364629178087911</v>
      </c>
    </row>
    <row r="44" spans="1:17" s="860" customFormat="1" ht="18" customHeight="1">
      <c r="A44" s="845" t="s">
        <v>61</v>
      </c>
      <c r="B44" s="846">
        <v>325.434</v>
      </c>
      <c r="C44" s="847">
        <v>422.279</v>
      </c>
      <c r="D44" s="847">
        <f aca="true" t="shared" si="19" ref="D44:D49">C44+B44</f>
        <v>747.713</v>
      </c>
      <c r="E44" s="848">
        <f t="shared" si="1"/>
        <v>0.017645639245296125</v>
      </c>
      <c r="F44" s="846">
        <v>205.013</v>
      </c>
      <c r="G44" s="847">
        <v>208.965</v>
      </c>
      <c r="H44" s="847">
        <f aca="true" t="shared" si="20" ref="H44:H49">G44+F44</f>
        <v>413.978</v>
      </c>
      <c r="I44" s="849">
        <f aca="true" t="shared" si="21" ref="I44:I49">IF(ISERROR(D44/H44-1),"         /0",IF(D44/H44&gt;5,"  *  ",(D44/H44-1)))</f>
        <v>0.8061660281464231</v>
      </c>
      <c r="J44" s="846">
        <v>738.4490000000001</v>
      </c>
      <c r="K44" s="847">
        <v>867.632</v>
      </c>
      <c r="L44" s="847">
        <f aca="true" t="shared" si="22" ref="L44:L49">K44+J44</f>
        <v>1606.0810000000001</v>
      </c>
      <c r="M44" s="848">
        <f t="shared" si="4"/>
        <v>0.012975357871163653</v>
      </c>
      <c r="N44" s="846">
        <v>551.237</v>
      </c>
      <c r="O44" s="847">
        <v>666.2710000000001</v>
      </c>
      <c r="P44" s="847">
        <f aca="true" t="shared" si="23" ref="P44:P49">O44+N44</f>
        <v>1217.508</v>
      </c>
      <c r="Q44" s="849">
        <f aca="true" t="shared" si="24" ref="Q44:Q49">IF(ISERROR(L44/P44-1),"         /0",IF(L44/P44&gt;5,"  *  ",(L44/P44-1)))</f>
        <v>0.3191543710595741</v>
      </c>
    </row>
    <row r="45" spans="1:17" s="860" customFormat="1" ht="18" customHeight="1">
      <c r="A45" s="845" t="s">
        <v>57</v>
      </c>
      <c r="B45" s="846">
        <v>256.918</v>
      </c>
      <c r="C45" s="847">
        <v>283.185</v>
      </c>
      <c r="D45" s="847">
        <f>C45+B45</f>
        <v>540.1030000000001</v>
      </c>
      <c r="E45" s="848">
        <f t="shared" si="1"/>
        <v>0.01274615085373957</v>
      </c>
      <c r="F45" s="846">
        <v>202.118</v>
      </c>
      <c r="G45" s="847">
        <v>174.431</v>
      </c>
      <c r="H45" s="847">
        <f>G45+F45</f>
        <v>376.549</v>
      </c>
      <c r="I45" s="849">
        <f>IF(ISERROR(D45/H45-1),"         /0",IF(D45/H45&gt;5,"  *  ",(D45/H45-1)))</f>
        <v>0.43434984557122736</v>
      </c>
      <c r="J45" s="846">
        <v>917.92</v>
      </c>
      <c r="K45" s="847">
        <v>827.913</v>
      </c>
      <c r="L45" s="847">
        <f>K45+J45</f>
        <v>1745.833</v>
      </c>
      <c r="M45" s="848">
        <f t="shared" si="4"/>
        <v>0.014104399440804825</v>
      </c>
      <c r="N45" s="846">
        <v>553.9910000000001</v>
      </c>
      <c r="O45" s="847">
        <v>392.23199999999997</v>
      </c>
      <c r="P45" s="847">
        <f>O45+N45</f>
        <v>946.2230000000001</v>
      </c>
      <c r="Q45" s="849">
        <f>IF(ISERROR(L45/P45-1),"         /0",IF(L45/P45&gt;5,"  *  ",(L45/P45-1)))</f>
        <v>0.8450544956104427</v>
      </c>
    </row>
    <row r="46" spans="1:17" s="860" customFormat="1" ht="18" customHeight="1">
      <c r="A46" s="845" t="s">
        <v>101</v>
      </c>
      <c r="B46" s="846">
        <v>304.07</v>
      </c>
      <c r="C46" s="847">
        <v>100.883</v>
      </c>
      <c r="D46" s="847">
        <f>C46+B46</f>
        <v>404.953</v>
      </c>
      <c r="E46" s="848">
        <f t="shared" si="1"/>
        <v>0.009556680904705952</v>
      </c>
      <c r="F46" s="846">
        <v>207.942</v>
      </c>
      <c r="G46" s="847">
        <v>184.203</v>
      </c>
      <c r="H46" s="847">
        <f>G46+F46</f>
        <v>392.145</v>
      </c>
      <c r="I46" s="849">
        <f>IF(ISERROR(D46/H46-1),"         /0",IF(D46/H46&gt;5,"  *  ",(D46/H46-1)))</f>
        <v>0.03266138800698726</v>
      </c>
      <c r="J46" s="846">
        <v>511.519</v>
      </c>
      <c r="K46" s="847">
        <v>389.89799999999997</v>
      </c>
      <c r="L46" s="847">
        <f>K46+J46</f>
        <v>901.4169999999999</v>
      </c>
      <c r="M46" s="848">
        <f t="shared" si="4"/>
        <v>0.0072824522338230295</v>
      </c>
      <c r="N46" s="846">
        <v>1001.771</v>
      </c>
      <c r="O46" s="847">
        <v>608.433</v>
      </c>
      <c r="P46" s="847">
        <f>O46+N46</f>
        <v>1610.204</v>
      </c>
      <c r="Q46" s="849">
        <f>IF(ISERROR(L46/P46-1),"         /0",IF(L46/P46&gt;5,"  *  ",(L46/P46-1)))</f>
        <v>-0.4401845977279898</v>
      </c>
    </row>
    <row r="47" spans="1:17" s="860" customFormat="1" ht="18" customHeight="1">
      <c r="A47" s="845" t="s">
        <v>50</v>
      </c>
      <c r="B47" s="846">
        <v>168.81</v>
      </c>
      <c r="C47" s="847">
        <v>49.32900000000001</v>
      </c>
      <c r="D47" s="847">
        <f t="shared" si="19"/>
        <v>218.139</v>
      </c>
      <c r="E47" s="848">
        <f t="shared" si="1"/>
        <v>0.005147967334163846</v>
      </c>
      <c r="F47" s="846">
        <v>155.405</v>
      </c>
      <c r="G47" s="847">
        <v>74.24799999999999</v>
      </c>
      <c r="H47" s="847">
        <f t="shared" si="20"/>
        <v>229.653</v>
      </c>
      <c r="I47" s="849">
        <f t="shared" si="21"/>
        <v>-0.05013651030032262</v>
      </c>
      <c r="J47" s="846">
        <v>413.584</v>
      </c>
      <c r="K47" s="847">
        <v>112.539</v>
      </c>
      <c r="L47" s="847">
        <f t="shared" si="22"/>
        <v>526.123</v>
      </c>
      <c r="M47" s="848">
        <f t="shared" si="4"/>
        <v>0.004250491855174325</v>
      </c>
      <c r="N47" s="846">
        <v>404.305</v>
      </c>
      <c r="O47" s="847">
        <v>165.119</v>
      </c>
      <c r="P47" s="847">
        <f t="shared" si="23"/>
        <v>569.424</v>
      </c>
      <c r="Q47" s="849">
        <f t="shared" si="24"/>
        <v>-0.07604351063530856</v>
      </c>
    </row>
    <row r="48" spans="1:17" s="860" customFormat="1" ht="18" customHeight="1">
      <c r="A48" s="845" t="s">
        <v>99</v>
      </c>
      <c r="B48" s="846">
        <v>188.72</v>
      </c>
      <c r="C48" s="847"/>
      <c r="D48" s="847">
        <f t="shared" si="19"/>
        <v>188.72</v>
      </c>
      <c r="E48" s="848">
        <f t="shared" si="1"/>
        <v>0.0044536941826239275</v>
      </c>
      <c r="F48" s="846"/>
      <c r="G48" s="847"/>
      <c r="H48" s="847">
        <f t="shared" si="20"/>
        <v>0</v>
      </c>
      <c r="I48" s="849" t="str">
        <f t="shared" si="21"/>
        <v>         /0</v>
      </c>
      <c r="J48" s="846">
        <v>237.031</v>
      </c>
      <c r="K48" s="847"/>
      <c r="L48" s="847">
        <f t="shared" si="22"/>
        <v>237.031</v>
      </c>
      <c r="M48" s="848">
        <f t="shared" si="4"/>
        <v>0.001914948281910932</v>
      </c>
      <c r="N48" s="846"/>
      <c r="O48" s="847"/>
      <c r="P48" s="847">
        <f t="shared" si="23"/>
        <v>0</v>
      </c>
      <c r="Q48" s="849" t="str">
        <f t="shared" si="24"/>
        <v>         /0</v>
      </c>
    </row>
    <row r="49" spans="1:17" s="860" customFormat="1" ht="18" customHeight="1">
      <c r="A49" s="845" t="s">
        <v>72</v>
      </c>
      <c r="B49" s="846">
        <v>124.865</v>
      </c>
      <c r="C49" s="847">
        <v>50.32199999999999</v>
      </c>
      <c r="D49" s="847">
        <f t="shared" si="19"/>
        <v>175.18699999999998</v>
      </c>
      <c r="E49" s="848">
        <f t="shared" si="1"/>
        <v>0.0041343223970503285</v>
      </c>
      <c r="F49" s="846">
        <v>78.84100000000001</v>
      </c>
      <c r="G49" s="847">
        <v>48.797000000000004</v>
      </c>
      <c r="H49" s="847">
        <f t="shared" si="20"/>
        <v>127.638</v>
      </c>
      <c r="I49" s="849">
        <f t="shared" si="21"/>
        <v>0.37253012425766596</v>
      </c>
      <c r="J49" s="846">
        <v>342.70299999999986</v>
      </c>
      <c r="K49" s="847">
        <v>140.704</v>
      </c>
      <c r="L49" s="847">
        <f t="shared" si="22"/>
        <v>483.40699999999987</v>
      </c>
      <c r="M49" s="848">
        <f t="shared" si="4"/>
        <v>0.0039053938266037677</v>
      </c>
      <c r="N49" s="846">
        <v>270.46399999999994</v>
      </c>
      <c r="O49" s="847">
        <v>105.63900000000001</v>
      </c>
      <c r="P49" s="847">
        <f t="shared" si="23"/>
        <v>376.10299999999995</v>
      </c>
      <c r="Q49" s="849">
        <f t="shared" si="24"/>
        <v>0.2853048234127351</v>
      </c>
    </row>
    <row r="50" spans="1:17" s="860" customFormat="1" ht="18" customHeight="1">
      <c r="A50" s="845" t="s">
        <v>47</v>
      </c>
      <c r="B50" s="846">
        <v>90.498</v>
      </c>
      <c r="C50" s="847">
        <v>84.18900000000001</v>
      </c>
      <c r="D50" s="847">
        <f>C50+B50</f>
        <v>174.687</v>
      </c>
      <c r="E50" s="848">
        <f t="shared" si="1"/>
        <v>0.004122522656210397</v>
      </c>
      <c r="F50" s="846">
        <v>104.547</v>
      </c>
      <c r="G50" s="847">
        <v>73.643</v>
      </c>
      <c r="H50" s="847">
        <f>G50+F50</f>
        <v>178.19</v>
      </c>
      <c r="I50" s="849">
        <f t="shared" si="6"/>
        <v>-0.019658791177955992</v>
      </c>
      <c r="J50" s="846">
        <v>261.055</v>
      </c>
      <c r="K50" s="847">
        <v>257.234</v>
      </c>
      <c r="L50" s="847">
        <f>K50+J50</f>
        <v>518.289</v>
      </c>
      <c r="M50" s="848">
        <f t="shared" si="4"/>
        <v>0.004187201800959938</v>
      </c>
      <c r="N50" s="846">
        <v>323.948</v>
      </c>
      <c r="O50" s="847">
        <v>212.327</v>
      </c>
      <c r="P50" s="847">
        <f>O50+N50</f>
        <v>536.275</v>
      </c>
      <c r="Q50" s="849">
        <f t="shared" si="7"/>
        <v>-0.033538762761642804</v>
      </c>
    </row>
    <row r="51" spans="1:17" s="860" customFormat="1" ht="18" customHeight="1">
      <c r="A51" s="845" t="s">
        <v>80</v>
      </c>
      <c r="B51" s="846">
        <v>69.759</v>
      </c>
      <c r="C51" s="847">
        <v>10.334</v>
      </c>
      <c r="D51" s="847">
        <f>C51+B51</f>
        <v>80.093</v>
      </c>
      <c r="E51" s="848">
        <f t="shared" si="1"/>
        <v>0.0018901532861853446</v>
      </c>
      <c r="F51" s="846">
        <v>60.746</v>
      </c>
      <c r="G51" s="847">
        <v>29.371</v>
      </c>
      <c r="H51" s="847">
        <f>G51+F51</f>
        <v>90.117</v>
      </c>
      <c r="I51" s="849">
        <f t="shared" si="6"/>
        <v>-0.11123317465073179</v>
      </c>
      <c r="J51" s="846">
        <v>158.68400000000003</v>
      </c>
      <c r="K51" s="847">
        <v>26.794</v>
      </c>
      <c r="L51" s="847">
        <f>K51+J51</f>
        <v>185.47800000000004</v>
      </c>
      <c r="M51" s="848">
        <f t="shared" si="4"/>
        <v>0.0014984570686208804</v>
      </c>
      <c r="N51" s="846">
        <v>204.667</v>
      </c>
      <c r="O51" s="847">
        <v>67.788</v>
      </c>
      <c r="P51" s="847">
        <f>O51+N51</f>
        <v>272.455</v>
      </c>
      <c r="Q51" s="849">
        <f t="shared" si="7"/>
        <v>-0.3192343689783632</v>
      </c>
    </row>
    <row r="52" spans="1:17" s="860" customFormat="1" ht="18" customHeight="1">
      <c r="A52" s="845" t="s">
        <v>85</v>
      </c>
      <c r="B52" s="846">
        <v>18.46</v>
      </c>
      <c r="C52" s="847">
        <v>18.739</v>
      </c>
      <c r="D52" s="847">
        <f>C52+B52</f>
        <v>37.199</v>
      </c>
      <c r="E52" s="848">
        <f t="shared" si="1"/>
        <v>0.0008778771190092596</v>
      </c>
      <c r="F52" s="846">
        <v>48.58</v>
      </c>
      <c r="G52" s="847">
        <v>11.414</v>
      </c>
      <c r="H52" s="847">
        <f>G52+F52</f>
        <v>59.994</v>
      </c>
      <c r="I52" s="849">
        <f t="shared" si="6"/>
        <v>-0.37995466213288</v>
      </c>
      <c r="J52" s="846">
        <v>32.379</v>
      </c>
      <c r="K52" s="847">
        <v>30.307</v>
      </c>
      <c r="L52" s="847">
        <f>K52+J52</f>
        <v>62.68599999999999</v>
      </c>
      <c r="M52" s="848">
        <f t="shared" si="4"/>
        <v>0.0005064335382286227</v>
      </c>
      <c r="N52" s="846">
        <v>123.69800000000001</v>
      </c>
      <c r="O52" s="847">
        <v>25.118000000000002</v>
      </c>
      <c r="P52" s="847">
        <f>O52+N52</f>
        <v>148.816</v>
      </c>
      <c r="Q52" s="849">
        <f t="shared" si="7"/>
        <v>-0.5787684119987099</v>
      </c>
    </row>
    <row r="53" spans="1:17" s="860" customFormat="1" ht="18" customHeight="1" thickBot="1">
      <c r="A53" s="845" t="s">
        <v>104</v>
      </c>
      <c r="B53" s="846">
        <v>5.468999999999999</v>
      </c>
      <c r="C53" s="847">
        <v>23.793</v>
      </c>
      <c r="D53" s="847">
        <f>C53+B53</f>
        <v>29.262</v>
      </c>
      <c r="E53" s="848">
        <f t="shared" si="1"/>
        <v>0.0006905680329161794</v>
      </c>
      <c r="F53" s="846">
        <v>326.624</v>
      </c>
      <c r="G53" s="847">
        <v>233.399</v>
      </c>
      <c r="H53" s="847">
        <f>G53+F53</f>
        <v>560.023</v>
      </c>
      <c r="I53" s="849">
        <f t="shared" si="6"/>
        <v>-0.9477485746121141</v>
      </c>
      <c r="J53" s="846">
        <v>27</v>
      </c>
      <c r="K53" s="847">
        <v>96.168</v>
      </c>
      <c r="L53" s="847">
        <f>K53+J53</f>
        <v>123.168</v>
      </c>
      <c r="M53" s="848">
        <f t="shared" si="4"/>
        <v>0.0009950611944699456</v>
      </c>
      <c r="N53" s="846">
        <v>957.6890000000001</v>
      </c>
      <c r="O53" s="847">
        <v>652.0810000000001</v>
      </c>
      <c r="P53" s="847">
        <f>O53+N53</f>
        <v>1609.7700000000002</v>
      </c>
      <c r="Q53" s="849">
        <f t="shared" si="7"/>
        <v>-0.9234872062468551</v>
      </c>
    </row>
    <row r="54" spans="1:17" s="844" customFormat="1" ht="18" customHeight="1">
      <c r="A54" s="839" t="s">
        <v>201</v>
      </c>
      <c r="B54" s="840">
        <f>SUM(B55:B60)</f>
        <v>759.866</v>
      </c>
      <c r="C54" s="841">
        <f>SUM(C55:C60)</f>
        <v>468.00100000000003</v>
      </c>
      <c r="D54" s="841">
        <f aca="true" t="shared" si="25" ref="D54:D61">C54+B54</f>
        <v>1227.867</v>
      </c>
      <c r="E54" s="842">
        <f t="shared" si="1"/>
        <v>0.028977024771809527</v>
      </c>
      <c r="F54" s="840">
        <f>SUM(F55:F60)</f>
        <v>851.841</v>
      </c>
      <c r="G54" s="841">
        <f>SUM(G55:G60)</f>
        <v>472.76500000000004</v>
      </c>
      <c r="H54" s="841">
        <f aca="true" t="shared" si="26" ref="H54:H61">G54+F54</f>
        <v>1324.606</v>
      </c>
      <c r="I54" s="843">
        <f t="shared" si="6"/>
        <v>-0.07303228280711394</v>
      </c>
      <c r="J54" s="840">
        <f>SUM(J55:J60)</f>
        <v>2418.1190000000006</v>
      </c>
      <c r="K54" s="841">
        <f>SUM(K55:K60)</f>
        <v>1330.211</v>
      </c>
      <c r="L54" s="841">
        <f aca="true" t="shared" si="27" ref="L54:L61">K54+J54</f>
        <v>3748.330000000001</v>
      </c>
      <c r="M54" s="842">
        <f t="shared" si="4"/>
        <v>0.030282360085960087</v>
      </c>
      <c r="N54" s="840">
        <f>SUM(N55:N60)</f>
        <v>3221.1110000000003</v>
      </c>
      <c r="O54" s="841">
        <f>SUM(O55:O60)</f>
        <v>1835.79</v>
      </c>
      <c r="P54" s="841">
        <f aca="true" t="shared" si="28" ref="P54:P61">O54+N54</f>
        <v>5056.901</v>
      </c>
      <c r="Q54" s="843">
        <f t="shared" si="7"/>
        <v>-0.25876935300888804</v>
      </c>
    </row>
    <row r="55" spans="1:17" ht="18" customHeight="1">
      <c r="A55" s="845" t="s">
        <v>58</v>
      </c>
      <c r="B55" s="846">
        <v>459.585</v>
      </c>
      <c r="C55" s="847">
        <v>62.07899999999999</v>
      </c>
      <c r="D55" s="847">
        <f t="shared" si="25"/>
        <v>521.664</v>
      </c>
      <c r="E55" s="848">
        <f t="shared" si="1"/>
        <v>0.012311000011044555</v>
      </c>
      <c r="F55" s="846">
        <v>731.08</v>
      </c>
      <c r="G55" s="847">
        <v>370.091</v>
      </c>
      <c r="H55" s="847">
        <f t="shared" si="26"/>
        <v>1101.171</v>
      </c>
      <c r="I55" s="849">
        <f t="shared" si="6"/>
        <v>-0.5262643131720687</v>
      </c>
      <c r="J55" s="846">
        <v>1470.208</v>
      </c>
      <c r="K55" s="847">
        <v>271.30299999999994</v>
      </c>
      <c r="L55" s="847">
        <f t="shared" si="27"/>
        <v>1741.511</v>
      </c>
      <c r="M55" s="848">
        <f t="shared" si="4"/>
        <v>0.014069482461699057</v>
      </c>
      <c r="N55" s="846">
        <v>2809.468</v>
      </c>
      <c r="O55" s="847">
        <v>1541.4889999999998</v>
      </c>
      <c r="P55" s="847">
        <f t="shared" si="28"/>
        <v>4350.956999999999</v>
      </c>
      <c r="Q55" s="849">
        <f t="shared" si="7"/>
        <v>-0.5997407007240017</v>
      </c>
    </row>
    <row r="56" spans="1:17" ht="18" customHeight="1">
      <c r="A56" s="845" t="s">
        <v>96</v>
      </c>
      <c r="B56" s="846">
        <v>75.507</v>
      </c>
      <c r="C56" s="847">
        <v>374.788</v>
      </c>
      <c r="D56" s="847">
        <f>C56+B56</f>
        <v>450.295</v>
      </c>
      <c r="E56" s="848">
        <f t="shared" si="1"/>
        <v>0.010626728603034345</v>
      </c>
      <c r="F56" s="846"/>
      <c r="G56" s="847"/>
      <c r="H56" s="847">
        <f>G56+F56</f>
        <v>0</v>
      </c>
      <c r="I56" s="849" t="str">
        <f>IF(ISERROR(D56/H56-1),"         /0",IF(D56/H56&gt;5,"  *  ",(D56/H56-1)))</f>
        <v>         /0</v>
      </c>
      <c r="J56" s="846">
        <v>215.805</v>
      </c>
      <c r="K56" s="847">
        <v>923.652</v>
      </c>
      <c r="L56" s="847">
        <f>K56+J56</f>
        <v>1139.457</v>
      </c>
      <c r="M56" s="848">
        <f t="shared" si="4"/>
        <v>0.009205552119602015</v>
      </c>
      <c r="N56" s="846"/>
      <c r="O56" s="847"/>
      <c r="P56" s="847">
        <f>O56+N56</f>
        <v>0</v>
      </c>
      <c r="Q56" s="849" t="str">
        <f>IF(ISERROR(L56/P56-1),"         /0",IF(L56/P56&gt;5,"  *  ",(L56/P56-1)))</f>
        <v>         /0</v>
      </c>
    </row>
    <row r="57" spans="1:17" ht="18" customHeight="1">
      <c r="A57" s="845" t="s">
        <v>61</v>
      </c>
      <c r="B57" s="846">
        <v>126.453</v>
      </c>
      <c r="C57" s="847"/>
      <c r="D57" s="847">
        <f>C57+B57</f>
        <v>126.453</v>
      </c>
      <c r="E57" s="848">
        <f t="shared" si="1"/>
        <v>0.002984225256863838</v>
      </c>
      <c r="F57" s="846"/>
      <c r="G57" s="847"/>
      <c r="H57" s="847">
        <f>G57+F57</f>
        <v>0</v>
      </c>
      <c r="I57" s="849" t="str">
        <f t="shared" si="6"/>
        <v>         /0</v>
      </c>
      <c r="J57" s="846">
        <v>417.807</v>
      </c>
      <c r="K57" s="847">
        <v>4.141</v>
      </c>
      <c r="L57" s="847">
        <f>K57+J57</f>
        <v>421.94800000000004</v>
      </c>
      <c r="M57" s="848">
        <f t="shared" si="4"/>
        <v>0.003408873091096751</v>
      </c>
      <c r="N57" s="846">
        <v>109.635</v>
      </c>
      <c r="O57" s="847">
        <v>31.154</v>
      </c>
      <c r="P57" s="847">
        <f>O57+N57</f>
        <v>140.78900000000002</v>
      </c>
      <c r="Q57" s="849">
        <f t="shared" si="7"/>
        <v>1.9970239152206495</v>
      </c>
    </row>
    <row r="58" spans="1:17" ht="18" customHeight="1">
      <c r="A58" s="845" t="s">
        <v>57</v>
      </c>
      <c r="B58" s="846">
        <v>66.944</v>
      </c>
      <c r="C58" s="847">
        <v>7.089</v>
      </c>
      <c r="D58" s="847">
        <f>C58+B58</f>
        <v>74.033</v>
      </c>
      <c r="E58" s="848">
        <f t="shared" si="1"/>
        <v>0.001747140427205369</v>
      </c>
      <c r="F58" s="846">
        <v>91.999</v>
      </c>
      <c r="G58" s="847">
        <v>102.526</v>
      </c>
      <c r="H58" s="847">
        <f>G58+F58</f>
        <v>194.52499999999998</v>
      </c>
      <c r="I58" s="849">
        <f t="shared" si="6"/>
        <v>-0.6194165274386325</v>
      </c>
      <c r="J58" s="846">
        <v>231.927</v>
      </c>
      <c r="K58" s="847">
        <v>103.72800000000001</v>
      </c>
      <c r="L58" s="847">
        <f>K58+J58</f>
        <v>335.655</v>
      </c>
      <c r="M58" s="848">
        <f t="shared" si="4"/>
        <v>0.0027117211063734862</v>
      </c>
      <c r="N58" s="846">
        <v>224.713</v>
      </c>
      <c r="O58" s="847">
        <v>262.73</v>
      </c>
      <c r="P58" s="847">
        <f>O58+N58</f>
        <v>487.443</v>
      </c>
      <c r="Q58" s="849">
        <f t="shared" si="7"/>
        <v>-0.31139640942633295</v>
      </c>
    </row>
    <row r="59" spans="1:17" ht="18" customHeight="1">
      <c r="A59" s="845" t="s">
        <v>89</v>
      </c>
      <c r="B59" s="846">
        <v>17.595</v>
      </c>
      <c r="C59" s="847">
        <v>15.393</v>
      </c>
      <c r="D59" s="847">
        <f t="shared" si="25"/>
        <v>32.988</v>
      </c>
      <c r="E59" s="848">
        <f t="shared" si="1"/>
        <v>0.0007784997016553525</v>
      </c>
      <c r="F59" s="846">
        <v>15.992</v>
      </c>
      <c r="G59" s="847">
        <v>0.148</v>
      </c>
      <c r="H59" s="847">
        <f t="shared" si="26"/>
        <v>16.14</v>
      </c>
      <c r="I59" s="849">
        <f t="shared" si="6"/>
        <v>1.0438661710037174</v>
      </c>
      <c r="J59" s="846">
        <v>43.784</v>
      </c>
      <c r="K59" s="847">
        <v>15.551</v>
      </c>
      <c r="L59" s="847">
        <f t="shared" si="27"/>
        <v>59.335</v>
      </c>
      <c r="M59" s="848">
        <f t="shared" si="4"/>
        <v>0.0004793611650256091</v>
      </c>
      <c r="N59" s="846">
        <v>38.696</v>
      </c>
      <c r="O59" s="847">
        <v>0.275</v>
      </c>
      <c r="P59" s="847">
        <f t="shared" si="28"/>
        <v>38.971</v>
      </c>
      <c r="Q59" s="849">
        <f t="shared" si="7"/>
        <v>0.5225424033255499</v>
      </c>
    </row>
    <row r="60" spans="1:17" ht="18" customHeight="1" thickBot="1">
      <c r="A60" s="845" t="s">
        <v>104</v>
      </c>
      <c r="B60" s="846">
        <v>13.782</v>
      </c>
      <c r="C60" s="847">
        <v>8.652</v>
      </c>
      <c r="D60" s="847">
        <f t="shared" si="25"/>
        <v>22.433999999999997</v>
      </c>
      <c r="E60" s="848">
        <f t="shared" si="1"/>
        <v>0.0005294307720060681</v>
      </c>
      <c r="F60" s="846">
        <v>12.77</v>
      </c>
      <c r="G60" s="847">
        <v>0</v>
      </c>
      <c r="H60" s="847">
        <f t="shared" si="26"/>
        <v>12.77</v>
      </c>
      <c r="I60" s="849">
        <f t="shared" si="6"/>
        <v>0.756773688332028</v>
      </c>
      <c r="J60" s="846">
        <v>38.58800000000001</v>
      </c>
      <c r="K60" s="847">
        <v>11.836</v>
      </c>
      <c r="L60" s="847">
        <f t="shared" si="27"/>
        <v>50.42400000000001</v>
      </c>
      <c r="M60" s="848">
        <f t="shared" si="4"/>
        <v>0.00040737014216316367</v>
      </c>
      <c r="N60" s="846">
        <v>38.599</v>
      </c>
      <c r="O60" s="847">
        <v>0.142</v>
      </c>
      <c r="P60" s="847">
        <f t="shared" si="28"/>
        <v>38.741</v>
      </c>
      <c r="Q60" s="849">
        <f t="shared" si="7"/>
        <v>0.3015668155184432</v>
      </c>
    </row>
    <row r="61" spans="1:17" ht="18" customHeight="1" thickBot="1">
      <c r="A61" s="861" t="s">
        <v>207</v>
      </c>
      <c r="B61" s="862">
        <v>55.982</v>
      </c>
      <c r="C61" s="863">
        <v>0.47</v>
      </c>
      <c r="D61" s="863">
        <f t="shared" si="25"/>
        <v>56.452</v>
      </c>
      <c r="E61" s="864">
        <f t="shared" si="1"/>
        <v>0.0013322379397916805</v>
      </c>
      <c r="F61" s="862">
        <v>30.916000000000004</v>
      </c>
      <c r="G61" s="863">
        <v>1.697</v>
      </c>
      <c r="H61" s="863">
        <f t="shared" si="26"/>
        <v>32.61300000000001</v>
      </c>
      <c r="I61" s="865">
        <f t="shared" si="6"/>
        <v>0.7309661791310209</v>
      </c>
      <c r="J61" s="862">
        <v>125.25699999999998</v>
      </c>
      <c r="K61" s="863">
        <v>2.319</v>
      </c>
      <c r="L61" s="863">
        <f t="shared" si="27"/>
        <v>127.57599999999998</v>
      </c>
      <c r="M61" s="864">
        <f t="shared" si="4"/>
        <v>0.0010306729584445454</v>
      </c>
      <c r="N61" s="862">
        <v>112.322</v>
      </c>
      <c r="O61" s="863">
        <v>3.3770000000000002</v>
      </c>
      <c r="P61" s="863">
        <f t="shared" si="28"/>
        <v>115.699</v>
      </c>
      <c r="Q61" s="865">
        <f t="shared" si="7"/>
        <v>0.10265430124720165</v>
      </c>
    </row>
    <row r="62" ht="14.25">
      <c r="A62" s="274" t="s">
        <v>252</v>
      </c>
    </row>
    <row r="63" ht="14.25">
      <c r="A63" s="274"/>
    </row>
  </sheetData>
  <sheetProtection/>
  <mergeCells count="13"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  <mergeCell ref="B4:I4"/>
    <mergeCell ref="J4:Q4"/>
  </mergeCells>
  <conditionalFormatting sqref="Q62:Q65536 I62:I65536 Q3:Q6 I3:I6">
    <cfRule type="cellIs" priority="1" dxfId="0" operator="lessThan" stopIfTrue="1">
      <formula>0</formula>
    </cfRule>
  </conditionalFormatting>
  <conditionalFormatting sqref="I7:I61 Q7:Q61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5"/>
  </sheetPr>
  <dimension ref="A1:Q46"/>
  <sheetViews>
    <sheetView showGridLines="0" zoomScale="90" zoomScaleNormal="90" zoomScalePageLayoutView="0" workbookViewId="0" topLeftCell="A1">
      <selection activeCell="H11" sqref="H11"/>
    </sheetView>
  </sheetViews>
  <sheetFormatPr defaultColWidth="9.140625" defaultRowHeight="12.75"/>
  <cols>
    <col min="1" max="1" width="24.421875" style="866" customWidth="1"/>
    <col min="2" max="4" width="11.421875" style="866" bestFit="1" customWidth="1"/>
    <col min="5" max="5" width="10.28125" style="866" bestFit="1" customWidth="1"/>
    <col min="6" max="6" width="9.57421875" style="866" bestFit="1" customWidth="1"/>
    <col min="7" max="7" width="9.8515625" style="866" customWidth="1"/>
    <col min="8" max="8" width="11.421875" style="866" bestFit="1" customWidth="1"/>
    <col min="9" max="9" width="8.57421875" style="866" customWidth="1"/>
    <col min="10" max="11" width="11.28125" style="866" bestFit="1" customWidth="1"/>
    <col min="12" max="12" width="11.00390625" style="866" customWidth="1"/>
    <col min="13" max="13" width="10.28125" style="866" bestFit="1" customWidth="1"/>
    <col min="14" max="15" width="11.421875" style="866" bestFit="1" customWidth="1"/>
    <col min="16" max="16" width="11.140625" style="866" customWidth="1"/>
    <col min="17" max="17" width="9.57421875" style="866" customWidth="1"/>
    <col min="18" max="16384" width="9.140625" style="866" customWidth="1"/>
  </cols>
  <sheetData>
    <row r="1" spans="16:17" ht="18.75" thickBot="1">
      <c r="P1" s="867" t="s">
        <v>0</v>
      </c>
      <c r="Q1" s="868"/>
    </row>
    <row r="2" ht="4.5" customHeight="1" thickBot="1"/>
    <row r="3" spans="1:17" ht="24" customHeight="1" thickBot="1">
      <c r="A3" s="869" t="s">
        <v>254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1"/>
    </row>
    <row r="4" spans="1:17" ht="15.75" customHeight="1" thickBot="1">
      <c r="A4" s="872" t="s">
        <v>255</v>
      </c>
      <c r="B4" s="873" t="s">
        <v>39</v>
      </c>
      <c r="C4" s="874"/>
      <c r="D4" s="874"/>
      <c r="E4" s="874"/>
      <c r="F4" s="874"/>
      <c r="G4" s="874"/>
      <c r="H4" s="874"/>
      <c r="I4" s="875"/>
      <c r="J4" s="873" t="s">
        <v>40</v>
      </c>
      <c r="K4" s="874"/>
      <c r="L4" s="874"/>
      <c r="M4" s="874"/>
      <c r="N4" s="874"/>
      <c r="O4" s="874"/>
      <c r="P4" s="874"/>
      <c r="Q4" s="875"/>
    </row>
    <row r="5" spans="1:17" s="883" customFormat="1" ht="26.25" customHeight="1">
      <c r="A5" s="876"/>
      <c r="B5" s="877" t="s">
        <v>41</v>
      </c>
      <c r="C5" s="878"/>
      <c r="D5" s="878"/>
      <c r="E5" s="879" t="s">
        <v>42</v>
      </c>
      <c r="F5" s="877" t="s">
        <v>43</v>
      </c>
      <c r="G5" s="878"/>
      <c r="H5" s="878"/>
      <c r="I5" s="880" t="s">
        <v>44</v>
      </c>
      <c r="J5" s="881" t="s">
        <v>211</v>
      </c>
      <c r="K5" s="882"/>
      <c r="L5" s="882"/>
      <c r="M5" s="879" t="s">
        <v>42</v>
      </c>
      <c r="N5" s="881" t="s">
        <v>212</v>
      </c>
      <c r="O5" s="882"/>
      <c r="P5" s="882"/>
      <c r="Q5" s="879" t="s">
        <v>44</v>
      </c>
    </row>
    <row r="6" spans="1:17" s="883" customFormat="1" ht="14.25" thickBot="1">
      <c r="A6" s="884"/>
      <c r="B6" s="885" t="s">
        <v>11</v>
      </c>
      <c r="C6" s="886" t="s">
        <v>12</v>
      </c>
      <c r="D6" s="886" t="s">
        <v>13</v>
      </c>
      <c r="E6" s="887"/>
      <c r="F6" s="885" t="s">
        <v>11</v>
      </c>
      <c r="G6" s="886" t="s">
        <v>12</v>
      </c>
      <c r="H6" s="886" t="s">
        <v>13</v>
      </c>
      <c r="I6" s="888"/>
      <c r="J6" s="885" t="s">
        <v>11</v>
      </c>
      <c r="K6" s="886" t="s">
        <v>12</v>
      </c>
      <c r="L6" s="886" t="s">
        <v>13</v>
      </c>
      <c r="M6" s="887"/>
      <c r="N6" s="885" t="s">
        <v>11</v>
      </c>
      <c r="O6" s="886" t="s">
        <v>12</v>
      </c>
      <c r="P6" s="886" t="s">
        <v>13</v>
      </c>
      <c r="Q6" s="887"/>
    </row>
    <row r="7" spans="1:17" s="894" customFormat="1" ht="18" customHeight="1" thickBot="1">
      <c r="A7" s="889" t="s">
        <v>4</v>
      </c>
      <c r="B7" s="890">
        <f>SUM(B8:B44)</f>
        <v>1076945</v>
      </c>
      <c r="C7" s="891">
        <f>SUM(C8:C44)</f>
        <v>1076945</v>
      </c>
      <c r="D7" s="892">
        <f>C7+B7</f>
        <v>2153890</v>
      </c>
      <c r="E7" s="893">
        <f aca="true" t="shared" si="0" ref="E7:E44">D7/$D$7</f>
        <v>1</v>
      </c>
      <c r="F7" s="890">
        <f>SUM(F8:F44)</f>
        <v>744157</v>
      </c>
      <c r="G7" s="891">
        <f>SUM(G8:G44)</f>
        <v>744157</v>
      </c>
      <c r="H7" s="892">
        <f>G7+F7</f>
        <v>1488314</v>
      </c>
      <c r="I7" s="893">
        <f>(D7/H7-1)</f>
        <v>0.44720132982690486</v>
      </c>
      <c r="J7" s="890">
        <f>SUM(J8:J44)</f>
        <v>3030238</v>
      </c>
      <c r="K7" s="891">
        <f>SUM(K8:K44)</f>
        <v>3030238</v>
      </c>
      <c r="L7" s="892">
        <f>K7+J7</f>
        <v>6060476</v>
      </c>
      <c r="M7" s="893">
        <f aca="true" t="shared" si="1" ref="M7:M44">L7/$L$7</f>
        <v>1</v>
      </c>
      <c r="N7" s="890">
        <f>SUM(N8:N44)</f>
        <v>2146047</v>
      </c>
      <c r="O7" s="891">
        <f>SUM(O8:O44)</f>
        <v>2146047</v>
      </c>
      <c r="P7" s="892">
        <f>O7+N7</f>
        <v>4292094</v>
      </c>
      <c r="Q7" s="893">
        <f>(L7/P7-1)</f>
        <v>0.4120091498462055</v>
      </c>
    </row>
    <row r="8" spans="1:17" s="899" customFormat="1" ht="18" customHeight="1" thickTop="1">
      <c r="A8" s="895" t="s">
        <v>256</v>
      </c>
      <c r="B8" s="896">
        <v>424820</v>
      </c>
      <c r="C8" s="897">
        <v>414014</v>
      </c>
      <c r="D8" s="897">
        <f>C8+B8</f>
        <v>838834</v>
      </c>
      <c r="E8" s="898">
        <f t="shared" si="0"/>
        <v>0.3894507147533068</v>
      </c>
      <c r="F8" s="896">
        <v>282705</v>
      </c>
      <c r="G8" s="897">
        <v>290170</v>
      </c>
      <c r="H8" s="897">
        <f>G8+F8</f>
        <v>572875</v>
      </c>
      <c r="I8" s="898">
        <f>(D8/H8-1)</f>
        <v>0.4642531093170412</v>
      </c>
      <c r="J8" s="896">
        <v>1118577</v>
      </c>
      <c r="K8" s="897">
        <v>1213045</v>
      </c>
      <c r="L8" s="897">
        <f>K8+J8</f>
        <v>2331622</v>
      </c>
      <c r="M8" s="898">
        <f t="shared" si="1"/>
        <v>0.38472588621751824</v>
      </c>
      <c r="N8" s="897">
        <v>768570</v>
      </c>
      <c r="O8" s="897">
        <v>849093</v>
      </c>
      <c r="P8" s="897">
        <f>O8+N8</f>
        <v>1617663</v>
      </c>
      <c r="Q8" s="898">
        <f>(L8/P8-1)</f>
        <v>0.4413521234027111</v>
      </c>
    </row>
    <row r="9" spans="1:17" s="899" customFormat="1" ht="18" customHeight="1">
      <c r="A9" s="895" t="s">
        <v>257</v>
      </c>
      <c r="B9" s="896">
        <v>97870</v>
      </c>
      <c r="C9" s="897">
        <v>102144</v>
      </c>
      <c r="D9" s="897">
        <f aca="true" t="shared" si="2" ref="D9:D39">C9+B9</f>
        <v>200014</v>
      </c>
      <c r="E9" s="898">
        <f t="shared" si="0"/>
        <v>0.09286175245718212</v>
      </c>
      <c r="F9" s="896">
        <v>60524</v>
      </c>
      <c r="G9" s="897">
        <v>60199</v>
      </c>
      <c r="H9" s="897">
        <f aca="true" t="shared" si="3" ref="H9:H39">G9+F9</f>
        <v>120723</v>
      </c>
      <c r="I9" s="898">
        <f aca="true" t="shared" si="4" ref="I9:I39">(D9/H9-1)</f>
        <v>0.6568011066656727</v>
      </c>
      <c r="J9" s="896">
        <v>268771</v>
      </c>
      <c r="K9" s="897">
        <v>267021</v>
      </c>
      <c r="L9" s="897">
        <f aca="true" t="shared" si="5" ref="L9:L39">K9+J9</f>
        <v>535792</v>
      </c>
      <c r="M9" s="898">
        <f t="shared" si="1"/>
        <v>0.08840757722660729</v>
      </c>
      <c r="N9" s="897">
        <v>172624</v>
      </c>
      <c r="O9" s="897">
        <v>170610</v>
      </c>
      <c r="P9" s="897">
        <f aca="true" t="shared" si="6" ref="P9:P39">O9+N9</f>
        <v>343234</v>
      </c>
      <c r="Q9" s="898">
        <f aca="true" t="shared" si="7" ref="Q9:Q39">(L9/P9-1)</f>
        <v>0.5610108555679216</v>
      </c>
    </row>
    <row r="10" spans="1:17" s="899" customFormat="1" ht="18" customHeight="1">
      <c r="A10" s="895" t="s">
        <v>258</v>
      </c>
      <c r="B10" s="896">
        <v>99368</v>
      </c>
      <c r="C10" s="897">
        <v>97284</v>
      </c>
      <c r="D10" s="897">
        <f t="shared" si="2"/>
        <v>196652</v>
      </c>
      <c r="E10" s="898">
        <f t="shared" si="0"/>
        <v>0.09130085566115262</v>
      </c>
      <c r="F10" s="896">
        <v>76028</v>
      </c>
      <c r="G10" s="897">
        <v>74745</v>
      </c>
      <c r="H10" s="897">
        <f t="shared" si="3"/>
        <v>150773</v>
      </c>
      <c r="I10" s="898">
        <f t="shared" si="4"/>
        <v>0.30429188249885586</v>
      </c>
      <c r="J10" s="896">
        <v>277122</v>
      </c>
      <c r="K10" s="897">
        <v>256904</v>
      </c>
      <c r="L10" s="897">
        <f t="shared" si="5"/>
        <v>534026</v>
      </c>
      <c r="M10" s="898">
        <f t="shared" si="1"/>
        <v>0.08811618097324368</v>
      </c>
      <c r="N10" s="897">
        <v>205007</v>
      </c>
      <c r="O10" s="897">
        <v>194579</v>
      </c>
      <c r="P10" s="897">
        <f t="shared" si="6"/>
        <v>399586</v>
      </c>
      <c r="Q10" s="898">
        <f t="shared" si="7"/>
        <v>0.33644822391174856</v>
      </c>
    </row>
    <row r="11" spans="1:17" s="899" customFormat="1" ht="18" customHeight="1">
      <c r="A11" s="895" t="s">
        <v>259</v>
      </c>
      <c r="B11" s="896">
        <v>62859</v>
      </c>
      <c r="C11" s="897">
        <v>64238</v>
      </c>
      <c r="D11" s="897">
        <f t="shared" si="2"/>
        <v>127097</v>
      </c>
      <c r="E11" s="898">
        <f t="shared" si="0"/>
        <v>0.05900812019183895</v>
      </c>
      <c r="F11" s="896">
        <v>39500</v>
      </c>
      <c r="G11" s="897">
        <v>36774</v>
      </c>
      <c r="H11" s="897">
        <f t="shared" si="3"/>
        <v>76274</v>
      </c>
      <c r="I11" s="898">
        <f t="shared" si="4"/>
        <v>0.666321420143168</v>
      </c>
      <c r="J11" s="896">
        <v>199249</v>
      </c>
      <c r="K11" s="897">
        <v>185397</v>
      </c>
      <c r="L11" s="897">
        <f t="shared" si="5"/>
        <v>384646</v>
      </c>
      <c r="M11" s="898">
        <f t="shared" si="1"/>
        <v>0.0634679520222504</v>
      </c>
      <c r="N11" s="897">
        <v>131870</v>
      </c>
      <c r="O11" s="897">
        <v>116100</v>
      </c>
      <c r="P11" s="897">
        <f t="shared" si="6"/>
        <v>247970</v>
      </c>
      <c r="Q11" s="898">
        <f t="shared" si="7"/>
        <v>0.5511795781747792</v>
      </c>
    </row>
    <row r="12" spans="1:17" s="899" customFormat="1" ht="18" customHeight="1">
      <c r="A12" s="895" t="s">
        <v>260</v>
      </c>
      <c r="B12" s="896">
        <v>53876</v>
      </c>
      <c r="C12" s="897">
        <v>52876</v>
      </c>
      <c r="D12" s="897">
        <f t="shared" si="2"/>
        <v>106752</v>
      </c>
      <c r="E12" s="898">
        <f t="shared" si="0"/>
        <v>0.04956241962217198</v>
      </c>
      <c r="F12" s="896">
        <v>33612</v>
      </c>
      <c r="G12" s="897">
        <v>32750</v>
      </c>
      <c r="H12" s="897">
        <f t="shared" si="3"/>
        <v>66362</v>
      </c>
      <c r="I12" s="898">
        <f t="shared" si="4"/>
        <v>0.6086314457068804</v>
      </c>
      <c r="J12" s="896">
        <v>163553</v>
      </c>
      <c r="K12" s="897">
        <v>148273</v>
      </c>
      <c r="L12" s="897">
        <f t="shared" si="5"/>
        <v>311826</v>
      </c>
      <c r="M12" s="898">
        <f t="shared" si="1"/>
        <v>0.05145239416837885</v>
      </c>
      <c r="N12" s="897">
        <v>106066</v>
      </c>
      <c r="O12" s="897">
        <v>95132</v>
      </c>
      <c r="P12" s="897">
        <f t="shared" si="6"/>
        <v>201198</v>
      </c>
      <c r="Q12" s="898">
        <f t="shared" si="7"/>
        <v>0.5498464199445323</v>
      </c>
    </row>
    <row r="13" spans="1:17" s="899" customFormat="1" ht="18" customHeight="1">
      <c r="A13" s="895" t="s">
        <v>261</v>
      </c>
      <c r="B13" s="896">
        <v>46146</v>
      </c>
      <c r="C13" s="897">
        <v>47309</v>
      </c>
      <c r="D13" s="897">
        <f t="shared" si="2"/>
        <v>93455</v>
      </c>
      <c r="E13" s="898">
        <f t="shared" si="0"/>
        <v>0.043388938153759014</v>
      </c>
      <c r="F13" s="896">
        <v>25167</v>
      </c>
      <c r="G13" s="897">
        <v>25043</v>
      </c>
      <c r="H13" s="897">
        <f t="shared" si="3"/>
        <v>50210</v>
      </c>
      <c r="I13" s="898">
        <f t="shared" si="4"/>
        <v>0.8612826130252937</v>
      </c>
      <c r="J13" s="896">
        <v>127712</v>
      </c>
      <c r="K13" s="897">
        <v>121706</v>
      </c>
      <c r="L13" s="897">
        <f t="shared" si="5"/>
        <v>249418</v>
      </c>
      <c r="M13" s="898">
        <f t="shared" si="1"/>
        <v>0.04115485318314931</v>
      </c>
      <c r="N13" s="897">
        <v>71781</v>
      </c>
      <c r="O13" s="897">
        <v>68537</v>
      </c>
      <c r="P13" s="897">
        <f t="shared" si="6"/>
        <v>140318</v>
      </c>
      <c r="Q13" s="898">
        <f t="shared" si="7"/>
        <v>0.7775196339742585</v>
      </c>
    </row>
    <row r="14" spans="1:17" s="899" customFormat="1" ht="18" customHeight="1">
      <c r="A14" s="895" t="s">
        <v>262</v>
      </c>
      <c r="B14" s="896">
        <v>39259</v>
      </c>
      <c r="C14" s="897">
        <v>40067</v>
      </c>
      <c r="D14" s="897">
        <f t="shared" si="2"/>
        <v>79326</v>
      </c>
      <c r="E14" s="898">
        <f t="shared" si="0"/>
        <v>0.03682917883457373</v>
      </c>
      <c r="F14" s="896">
        <v>41156</v>
      </c>
      <c r="G14" s="897">
        <v>41485</v>
      </c>
      <c r="H14" s="897">
        <f t="shared" si="3"/>
        <v>82641</v>
      </c>
      <c r="I14" s="898">
        <f t="shared" si="4"/>
        <v>-0.04011326097215673</v>
      </c>
      <c r="J14" s="896">
        <v>106716</v>
      </c>
      <c r="K14" s="897">
        <v>113649</v>
      </c>
      <c r="L14" s="897">
        <f t="shared" si="5"/>
        <v>220365</v>
      </c>
      <c r="M14" s="898">
        <f t="shared" si="1"/>
        <v>0.03636100530717389</v>
      </c>
      <c r="N14" s="897">
        <v>111255</v>
      </c>
      <c r="O14" s="897">
        <v>118631</v>
      </c>
      <c r="P14" s="897">
        <f t="shared" si="6"/>
        <v>229886</v>
      </c>
      <c r="Q14" s="898">
        <f t="shared" si="7"/>
        <v>-0.04141618019366122</v>
      </c>
    </row>
    <row r="15" spans="1:17" s="899" customFormat="1" ht="18" customHeight="1">
      <c r="A15" s="895" t="s">
        <v>263</v>
      </c>
      <c r="B15" s="896">
        <v>30018</v>
      </c>
      <c r="C15" s="897">
        <v>32584</v>
      </c>
      <c r="D15" s="897">
        <f t="shared" si="2"/>
        <v>62602</v>
      </c>
      <c r="E15" s="898">
        <f t="shared" si="0"/>
        <v>0.029064622613039662</v>
      </c>
      <c r="F15" s="896">
        <v>15661</v>
      </c>
      <c r="G15" s="897">
        <v>14920</v>
      </c>
      <c r="H15" s="897">
        <f t="shared" si="3"/>
        <v>30581</v>
      </c>
      <c r="I15" s="898">
        <f t="shared" si="4"/>
        <v>1.0470880612144797</v>
      </c>
      <c r="J15" s="896">
        <v>98743</v>
      </c>
      <c r="K15" s="897">
        <v>95006</v>
      </c>
      <c r="L15" s="897">
        <f t="shared" si="5"/>
        <v>193749</v>
      </c>
      <c r="M15" s="898">
        <f t="shared" si="1"/>
        <v>0.03196927106055696</v>
      </c>
      <c r="N15" s="897">
        <v>56493</v>
      </c>
      <c r="O15" s="897">
        <v>49333</v>
      </c>
      <c r="P15" s="897">
        <f t="shared" si="6"/>
        <v>105826</v>
      </c>
      <c r="Q15" s="898">
        <f t="shared" si="7"/>
        <v>0.8308260729877346</v>
      </c>
    </row>
    <row r="16" spans="1:17" s="899" customFormat="1" ht="18" customHeight="1">
      <c r="A16" s="895" t="s">
        <v>264</v>
      </c>
      <c r="B16" s="896">
        <v>31089</v>
      </c>
      <c r="C16" s="897">
        <v>29612</v>
      </c>
      <c r="D16" s="897">
        <f t="shared" si="2"/>
        <v>60701</v>
      </c>
      <c r="E16" s="898">
        <f t="shared" si="0"/>
        <v>0.028182033437176457</v>
      </c>
      <c r="F16" s="896">
        <v>16337</v>
      </c>
      <c r="G16" s="897">
        <v>15815</v>
      </c>
      <c r="H16" s="897">
        <f t="shared" si="3"/>
        <v>32152</v>
      </c>
      <c r="I16" s="898">
        <f t="shared" si="4"/>
        <v>0.8879385419258523</v>
      </c>
      <c r="J16" s="896">
        <v>89333</v>
      </c>
      <c r="K16" s="897">
        <v>83541</v>
      </c>
      <c r="L16" s="897">
        <f t="shared" si="5"/>
        <v>172874</v>
      </c>
      <c r="M16" s="898">
        <f t="shared" si="1"/>
        <v>0.028524822142683183</v>
      </c>
      <c r="N16" s="897">
        <v>53941</v>
      </c>
      <c r="O16" s="897">
        <v>51581</v>
      </c>
      <c r="P16" s="897">
        <f t="shared" si="6"/>
        <v>105522</v>
      </c>
      <c r="Q16" s="898">
        <f t="shared" si="7"/>
        <v>0.6382744830461895</v>
      </c>
    </row>
    <row r="17" spans="1:17" s="899" customFormat="1" ht="18" customHeight="1">
      <c r="A17" s="895" t="s">
        <v>265</v>
      </c>
      <c r="B17" s="896">
        <v>23731</v>
      </c>
      <c r="C17" s="897">
        <v>27669</v>
      </c>
      <c r="D17" s="897">
        <f t="shared" si="2"/>
        <v>51400</v>
      </c>
      <c r="E17" s="898">
        <f t="shared" si="0"/>
        <v>0.02386379991550172</v>
      </c>
      <c r="F17" s="896">
        <v>22917</v>
      </c>
      <c r="G17" s="897">
        <v>23411</v>
      </c>
      <c r="H17" s="897">
        <f t="shared" si="3"/>
        <v>46328</v>
      </c>
      <c r="I17" s="898">
        <f t="shared" si="4"/>
        <v>0.10948022793990675</v>
      </c>
      <c r="J17" s="896">
        <v>88894</v>
      </c>
      <c r="K17" s="897">
        <v>86765</v>
      </c>
      <c r="L17" s="897">
        <f t="shared" si="5"/>
        <v>175659</v>
      </c>
      <c r="M17" s="898">
        <f t="shared" si="1"/>
        <v>0.02898435700430131</v>
      </c>
      <c r="N17" s="897">
        <v>82635</v>
      </c>
      <c r="O17" s="897">
        <v>79399</v>
      </c>
      <c r="P17" s="897">
        <f t="shared" si="6"/>
        <v>162034</v>
      </c>
      <c r="Q17" s="898">
        <f t="shared" si="7"/>
        <v>0.08408729032178441</v>
      </c>
    </row>
    <row r="18" spans="1:17" s="899" customFormat="1" ht="18" customHeight="1">
      <c r="A18" s="895" t="s">
        <v>266</v>
      </c>
      <c r="B18" s="896">
        <v>24524</v>
      </c>
      <c r="C18" s="897">
        <v>25149</v>
      </c>
      <c r="D18" s="897">
        <f t="shared" si="2"/>
        <v>49673</v>
      </c>
      <c r="E18" s="898">
        <f t="shared" si="0"/>
        <v>0.02306199480939138</v>
      </c>
      <c r="F18" s="896">
        <v>18711</v>
      </c>
      <c r="G18" s="897">
        <v>18219</v>
      </c>
      <c r="H18" s="897">
        <f t="shared" si="3"/>
        <v>36930</v>
      </c>
      <c r="I18" s="898">
        <f t="shared" si="4"/>
        <v>0.3450582182507447</v>
      </c>
      <c r="J18" s="896">
        <v>69401</v>
      </c>
      <c r="K18" s="897">
        <v>65757</v>
      </c>
      <c r="L18" s="897">
        <f t="shared" si="5"/>
        <v>135158</v>
      </c>
      <c r="M18" s="898">
        <f t="shared" si="1"/>
        <v>0.02230154859123277</v>
      </c>
      <c r="N18" s="897">
        <v>54483</v>
      </c>
      <c r="O18" s="897">
        <v>48900</v>
      </c>
      <c r="P18" s="897">
        <f t="shared" si="6"/>
        <v>103383</v>
      </c>
      <c r="Q18" s="898">
        <f t="shared" si="7"/>
        <v>0.307352272617355</v>
      </c>
    </row>
    <row r="19" spans="1:17" s="899" customFormat="1" ht="18" customHeight="1">
      <c r="A19" s="895" t="s">
        <v>267</v>
      </c>
      <c r="B19" s="896">
        <v>21017</v>
      </c>
      <c r="C19" s="897">
        <v>22112</v>
      </c>
      <c r="D19" s="897">
        <f t="shared" si="2"/>
        <v>43129</v>
      </c>
      <c r="E19" s="898">
        <f t="shared" si="0"/>
        <v>0.020023770944662914</v>
      </c>
      <c r="F19" s="896">
        <v>11358</v>
      </c>
      <c r="G19" s="897">
        <v>11166</v>
      </c>
      <c r="H19" s="897">
        <f t="shared" si="3"/>
        <v>22524</v>
      </c>
      <c r="I19" s="898">
        <f t="shared" si="4"/>
        <v>0.9148019889895223</v>
      </c>
      <c r="J19" s="896">
        <v>65556</v>
      </c>
      <c r="K19" s="897">
        <v>59873</v>
      </c>
      <c r="L19" s="897">
        <f t="shared" si="5"/>
        <v>125429</v>
      </c>
      <c r="M19" s="898">
        <f t="shared" si="1"/>
        <v>0.02069622914107737</v>
      </c>
      <c r="N19" s="897">
        <v>37379</v>
      </c>
      <c r="O19" s="897">
        <v>31680</v>
      </c>
      <c r="P19" s="897">
        <f t="shared" si="6"/>
        <v>69059</v>
      </c>
      <c r="Q19" s="898">
        <f t="shared" si="7"/>
        <v>0.8162585615198599</v>
      </c>
    </row>
    <row r="20" spans="1:17" s="899" customFormat="1" ht="18" customHeight="1">
      <c r="A20" s="895" t="s">
        <v>268</v>
      </c>
      <c r="B20" s="896">
        <v>10812</v>
      </c>
      <c r="C20" s="897">
        <v>10899</v>
      </c>
      <c r="D20" s="897">
        <f t="shared" si="2"/>
        <v>21711</v>
      </c>
      <c r="E20" s="898">
        <f t="shared" si="0"/>
        <v>0.010079901944853266</v>
      </c>
      <c r="F20" s="896">
        <v>8297</v>
      </c>
      <c r="G20" s="897">
        <v>9215</v>
      </c>
      <c r="H20" s="897">
        <f t="shared" si="3"/>
        <v>17512</v>
      </c>
      <c r="I20" s="898">
        <f t="shared" si="4"/>
        <v>0.2397784376427592</v>
      </c>
      <c r="J20" s="896">
        <v>29281</v>
      </c>
      <c r="K20" s="897">
        <v>28615</v>
      </c>
      <c r="L20" s="897">
        <f t="shared" si="5"/>
        <v>57896</v>
      </c>
      <c r="M20" s="898">
        <f t="shared" si="1"/>
        <v>0.00955304500834588</v>
      </c>
      <c r="N20" s="897">
        <v>21839</v>
      </c>
      <c r="O20" s="897">
        <v>23376</v>
      </c>
      <c r="P20" s="897">
        <f t="shared" si="6"/>
        <v>45215</v>
      </c>
      <c r="Q20" s="898">
        <f t="shared" si="7"/>
        <v>0.2804600243282096</v>
      </c>
    </row>
    <row r="21" spans="1:17" s="899" customFormat="1" ht="18" customHeight="1">
      <c r="A21" s="895" t="s">
        <v>269</v>
      </c>
      <c r="B21" s="896">
        <v>10259</v>
      </c>
      <c r="C21" s="897">
        <v>10510</v>
      </c>
      <c r="D21" s="897">
        <f t="shared" si="2"/>
        <v>20769</v>
      </c>
      <c r="E21" s="898">
        <f t="shared" si="0"/>
        <v>0.009642553705156716</v>
      </c>
      <c r="F21" s="896">
        <v>8584</v>
      </c>
      <c r="G21" s="897">
        <v>8334</v>
      </c>
      <c r="H21" s="897">
        <f t="shared" si="3"/>
        <v>16918</v>
      </c>
      <c r="I21" s="898">
        <f t="shared" si="4"/>
        <v>0.22762737912282782</v>
      </c>
      <c r="J21" s="896">
        <v>28717</v>
      </c>
      <c r="K21" s="897">
        <v>28026</v>
      </c>
      <c r="L21" s="897">
        <f t="shared" si="5"/>
        <v>56743</v>
      </c>
      <c r="M21" s="898">
        <f t="shared" si="1"/>
        <v>0.009362795925600563</v>
      </c>
      <c r="N21" s="897">
        <v>23714</v>
      </c>
      <c r="O21" s="897">
        <v>22147</v>
      </c>
      <c r="P21" s="897">
        <f t="shared" si="6"/>
        <v>45861</v>
      </c>
      <c r="Q21" s="898">
        <f t="shared" si="7"/>
        <v>0.237282222367589</v>
      </c>
    </row>
    <row r="22" spans="1:17" s="899" customFormat="1" ht="18" customHeight="1">
      <c r="A22" s="895" t="s">
        <v>270</v>
      </c>
      <c r="B22" s="896">
        <v>9327</v>
      </c>
      <c r="C22" s="897">
        <v>9085</v>
      </c>
      <c r="D22" s="897">
        <f t="shared" si="2"/>
        <v>18412</v>
      </c>
      <c r="E22" s="898">
        <f t="shared" si="0"/>
        <v>0.008548254553389449</v>
      </c>
      <c r="F22" s="896">
        <v>9193</v>
      </c>
      <c r="G22" s="897">
        <v>8692</v>
      </c>
      <c r="H22" s="897">
        <f t="shared" si="3"/>
        <v>17885</v>
      </c>
      <c r="I22" s="898">
        <f t="shared" si="4"/>
        <v>0.029466032988537894</v>
      </c>
      <c r="J22" s="896">
        <v>28545</v>
      </c>
      <c r="K22" s="897">
        <v>25191</v>
      </c>
      <c r="L22" s="897">
        <f t="shared" si="5"/>
        <v>53736</v>
      </c>
      <c r="M22" s="898">
        <f t="shared" si="1"/>
        <v>0.008866630277885763</v>
      </c>
      <c r="N22" s="897">
        <v>27537</v>
      </c>
      <c r="O22" s="897">
        <v>24536</v>
      </c>
      <c r="P22" s="897">
        <f t="shared" si="6"/>
        <v>52073</v>
      </c>
      <c r="Q22" s="898">
        <f t="shared" si="7"/>
        <v>0.03193593608972023</v>
      </c>
    </row>
    <row r="23" spans="1:17" s="899" customFormat="1" ht="18" customHeight="1">
      <c r="A23" s="895" t="s">
        <v>271</v>
      </c>
      <c r="B23" s="896">
        <v>9762</v>
      </c>
      <c r="C23" s="897">
        <v>8619</v>
      </c>
      <c r="D23" s="897">
        <f t="shared" si="2"/>
        <v>18381</v>
      </c>
      <c r="E23" s="898">
        <f t="shared" si="0"/>
        <v>0.008533861989238075</v>
      </c>
      <c r="F23" s="896">
        <v>7318</v>
      </c>
      <c r="G23" s="897">
        <v>6604</v>
      </c>
      <c r="H23" s="897">
        <f t="shared" si="3"/>
        <v>13922</v>
      </c>
      <c r="I23" s="898">
        <f t="shared" si="4"/>
        <v>0.32028444189053307</v>
      </c>
      <c r="J23" s="896">
        <v>28838</v>
      </c>
      <c r="K23" s="897">
        <v>23816</v>
      </c>
      <c r="L23" s="897">
        <f t="shared" si="5"/>
        <v>52654</v>
      </c>
      <c r="M23" s="898">
        <f t="shared" si="1"/>
        <v>0.008688096446549743</v>
      </c>
      <c r="N23" s="897">
        <v>24154</v>
      </c>
      <c r="O23" s="897">
        <v>18595</v>
      </c>
      <c r="P23" s="897">
        <f t="shared" si="6"/>
        <v>42749</v>
      </c>
      <c r="Q23" s="898">
        <f t="shared" si="7"/>
        <v>0.23170132634681506</v>
      </c>
    </row>
    <row r="24" spans="1:17" s="899" customFormat="1" ht="18" customHeight="1">
      <c r="A24" s="895" t="s">
        <v>272</v>
      </c>
      <c r="B24" s="896">
        <v>8936</v>
      </c>
      <c r="C24" s="897">
        <v>8808</v>
      </c>
      <c r="D24" s="897">
        <f t="shared" si="2"/>
        <v>17744</v>
      </c>
      <c r="E24" s="898">
        <f t="shared" si="0"/>
        <v>0.008238118009740517</v>
      </c>
      <c r="F24" s="896">
        <v>6403</v>
      </c>
      <c r="G24" s="897">
        <v>6314</v>
      </c>
      <c r="H24" s="897">
        <f t="shared" si="3"/>
        <v>12717</v>
      </c>
      <c r="I24" s="898">
        <f t="shared" si="4"/>
        <v>0.3952976330895652</v>
      </c>
      <c r="J24" s="896">
        <v>22212</v>
      </c>
      <c r="K24" s="897">
        <v>22285</v>
      </c>
      <c r="L24" s="897">
        <f t="shared" si="5"/>
        <v>44497</v>
      </c>
      <c r="M24" s="898">
        <f t="shared" si="1"/>
        <v>0.007342162562808598</v>
      </c>
      <c r="N24" s="897">
        <v>17274</v>
      </c>
      <c r="O24" s="897">
        <v>16904</v>
      </c>
      <c r="P24" s="897">
        <f t="shared" si="6"/>
        <v>34178</v>
      </c>
      <c r="Q24" s="898">
        <f t="shared" si="7"/>
        <v>0.3019193633331383</v>
      </c>
    </row>
    <row r="25" spans="1:17" s="899" customFormat="1" ht="18" customHeight="1">
      <c r="A25" s="895" t="s">
        <v>273</v>
      </c>
      <c r="B25" s="896">
        <v>8784</v>
      </c>
      <c r="C25" s="897">
        <v>8784</v>
      </c>
      <c r="D25" s="897">
        <f t="shared" si="2"/>
        <v>17568</v>
      </c>
      <c r="E25" s="898">
        <f t="shared" si="0"/>
        <v>0.008156405387461756</v>
      </c>
      <c r="F25" s="896">
        <v>6466</v>
      </c>
      <c r="G25" s="897">
        <v>6614</v>
      </c>
      <c r="H25" s="897">
        <f t="shared" si="3"/>
        <v>13080</v>
      </c>
      <c r="I25" s="898">
        <f t="shared" si="4"/>
        <v>0.34311926605504595</v>
      </c>
      <c r="J25" s="896">
        <v>27218</v>
      </c>
      <c r="K25" s="897">
        <v>23743</v>
      </c>
      <c r="L25" s="897">
        <f t="shared" si="5"/>
        <v>50961</v>
      </c>
      <c r="M25" s="898">
        <f t="shared" si="1"/>
        <v>0.008408745451677394</v>
      </c>
      <c r="N25" s="897">
        <v>21179</v>
      </c>
      <c r="O25" s="897">
        <v>18415</v>
      </c>
      <c r="P25" s="897">
        <f t="shared" si="6"/>
        <v>39594</v>
      </c>
      <c r="Q25" s="898">
        <f t="shared" si="7"/>
        <v>0.28708895287164715</v>
      </c>
    </row>
    <row r="26" spans="1:17" s="899" customFormat="1" ht="18" customHeight="1">
      <c r="A26" s="895" t="s">
        <v>274</v>
      </c>
      <c r="B26" s="896">
        <v>7251</v>
      </c>
      <c r="C26" s="897">
        <v>6880</v>
      </c>
      <c r="D26" s="897">
        <f t="shared" si="2"/>
        <v>14131</v>
      </c>
      <c r="E26" s="898">
        <f t="shared" si="0"/>
        <v>0.006560687871711183</v>
      </c>
      <c r="F26" s="896">
        <v>5829</v>
      </c>
      <c r="G26" s="897">
        <v>5675</v>
      </c>
      <c r="H26" s="897">
        <f t="shared" si="3"/>
        <v>11504</v>
      </c>
      <c r="I26" s="898">
        <f t="shared" si="4"/>
        <v>0.22835535465924894</v>
      </c>
      <c r="J26" s="896">
        <v>20288</v>
      </c>
      <c r="K26" s="897">
        <v>18348</v>
      </c>
      <c r="L26" s="897">
        <f t="shared" si="5"/>
        <v>38636</v>
      </c>
      <c r="M26" s="898">
        <f t="shared" si="1"/>
        <v>0.006375076809148324</v>
      </c>
      <c r="N26" s="897">
        <v>16077</v>
      </c>
      <c r="O26" s="897">
        <v>15033</v>
      </c>
      <c r="P26" s="897">
        <f t="shared" si="6"/>
        <v>31110</v>
      </c>
      <c r="Q26" s="898">
        <f t="shared" si="7"/>
        <v>0.24191578270652525</v>
      </c>
    </row>
    <row r="27" spans="1:17" s="899" customFormat="1" ht="18" customHeight="1">
      <c r="A27" s="895" t="s">
        <v>275</v>
      </c>
      <c r="B27" s="896">
        <v>7191</v>
      </c>
      <c r="C27" s="897">
        <v>6683</v>
      </c>
      <c r="D27" s="897">
        <f t="shared" si="2"/>
        <v>13874</v>
      </c>
      <c r="E27" s="898">
        <f t="shared" si="0"/>
        <v>0.006441368872133675</v>
      </c>
      <c r="F27" s="896">
        <v>5638</v>
      </c>
      <c r="G27" s="897">
        <v>4950</v>
      </c>
      <c r="H27" s="897">
        <f t="shared" si="3"/>
        <v>10588</v>
      </c>
      <c r="I27" s="898">
        <f t="shared" si="4"/>
        <v>0.3103513411409142</v>
      </c>
      <c r="J27" s="896">
        <v>19670</v>
      </c>
      <c r="K27" s="897">
        <v>17293</v>
      </c>
      <c r="L27" s="897">
        <f t="shared" si="5"/>
        <v>36963</v>
      </c>
      <c r="M27" s="898">
        <f t="shared" si="1"/>
        <v>0.006099025885095494</v>
      </c>
      <c r="N27" s="897">
        <v>15305</v>
      </c>
      <c r="O27" s="897">
        <v>13238</v>
      </c>
      <c r="P27" s="897">
        <f t="shared" si="6"/>
        <v>28543</v>
      </c>
      <c r="Q27" s="898">
        <f t="shared" si="7"/>
        <v>0.29499351855095823</v>
      </c>
    </row>
    <row r="28" spans="1:17" s="899" customFormat="1" ht="18" customHeight="1">
      <c r="A28" s="895" t="s">
        <v>276</v>
      </c>
      <c r="B28" s="896">
        <v>6555</v>
      </c>
      <c r="C28" s="897">
        <v>6792</v>
      </c>
      <c r="D28" s="897">
        <f t="shared" si="2"/>
        <v>13347</v>
      </c>
      <c r="E28" s="898">
        <f t="shared" si="0"/>
        <v>0.00619669528156034</v>
      </c>
      <c r="F28" s="896">
        <v>5934</v>
      </c>
      <c r="G28" s="897">
        <v>5789</v>
      </c>
      <c r="H28" s="897">
        <f t="shared" si="3"/>
        <v>11723</v>
      </c>
      <c r="I28" s="898">
        <f t="shared" si="4"/>
        <v>0.13853109272370556</v>
      </c>
      <c r="J28" s="896">
        <v>18345</v>
      </c>
      <c r="K28" s="897">
        <v>16479</v>
      </c>
      <c r="L28" s="897">
        <f t="shared" si="5"/>
        <v>34824</v>
      </c>
      <c r="M28" s="898">
        <f t="shared" si="1"/>
        <v>0.005746083310947853</v>
      </c>
      <c r="N28" s="897">
        <v>17728</v>
      </c>
      <c r="O28" s="897">
        <v>15390</v>
      </c>
      <c r="P28" s="897">
        <f t="shared" si="6"/>
        <v>33118</v>
      </c>
      <c r="Q28" s="898">
        <f t="shared" si="7"/>
        <v>0.05151277251041719</v>
      </c>
    </row>
    <row r="29" spans="1:17" s="899" customFormat="1" ht="18" customHeight="1">
      <c r="A29" s="895" t="s">
        <v>277</v>
      </c>
      <c r="B29" s="896">
        <v>6245</v>
      </c>
      <c r="C29" s="897">
        <v>6683</v>
      </c>
      <c r="D29" s="897">
        <f t="shared" si="2"/>
        <v>12928</v>
      </c>
      <c r="E29" s="898">
        <f t="shared" si="0"/>
        <v>0.0060021635273853355</v>
      </c>
      <c r="F29" s="896">
        <v>3431</v>
      </c>
      <c r="G29" s="897">
        <v>3312</v>
      </c>
      <c r="H29" s="897">
        <f t="shared" si="3"/>
        <v>6743</v>
      </c>
      <c r="I29" s="898">
        <f t="shared" si="4"/>
        <v>0.9172475159424589</v>
      </c>
      <c r="J29" s="896">
        <v>20560</v>
      </c>
      <c r="K29" s="897">
        <v>21015</v>
      </c>
      <c r="L29" s="897">
        <f t="shared" si="5"/>
        <v>41575</v>
      </c>
      <c r="M29" s="898">
        <f t="shared" si="1"/>
        <v>0.006860022216076757</v>
      </c>
      <c r="N29" s="897">
        <v>11531</v>
      </c>
      <c r="O29" s="897">
        <v>10875</v>
      </c>
      <c r="P29" s="897">
        <f t="shared" si="6"/>
        <v>22406</v>
      </c>
      <c r="Q29" s="898">
        <f t="shared" si="7"/>
        <v>0.8555297688119254</v>
      </c>
    </row>
    <row r="30" spans="1:17" s="899" customFormat="1" ht="18" customHeight="1">
      <c r="A30" s="895" t="s">
        <v>278</v>
      </c>
      <c r="B30" s="896">
        <v>5845</v>
      </c>
      <c r="C30" s="897">
        <v>5784</v>
      </c>
      <c r="D30" s="897">
        <f t="shared" si="2"/>
        <v>11629</v>
      </c>
      <c r="E30" s="898">
        <f t="shared" si="0"/>
        <v>0.005399068661816528</v>
      </c>
      <c r="F30" s="896">
        <v>4537</v>
      </c>
      <c r="G30" s="897">
        <v>4562</v>
      </c>
      <c r="H30" s="897">
        <f t="shared" si="3"/>
        <v>9099</v>
      </c>
      <c r="I30" s="898">
        <f t="shared" si="4"/>
        <v>0.27805253324541157</v>
      </c>
      <c r="J30" s="896">
        <v>16119</v>
      </c>
      <c r="K30" s="897">
        <v>16064</v>
      </c>
      <c r="L30" s="897">
        <f t="shared" si="5"/>
        <v>32183</v>
      </c>
      <c r="M30" s="898">
        <f t="shared" si="1"/>
        <v>0.005310308959230265</v>
      </c>
      <c r="N30" s="897">
        <v>12995</v>
      </c>
      <c r="O30" s="897">
        <v>12876</v>
      </c>
      <c r="P30" s="897">
        <f t="shared" si="6"/>
        <v>25871</v>
      </c>
      <c r="Q30" s="898">
        <f t="shared" si="7"/>
        <v>0.24397974566116498</v>
      </c>
    </row>
    <row r="31" spans="1:17" s="899" customFormat="1" ht="18" customHeight="1">
      <c r="A31" s="895" t="s">
        <v>279</v>
      </c>
      <c r="B31" s="896">
        <v>4380</v>
      </c>
      <c r="C31" s="897">
        <v>4544</v>
      </c>
      <c r="D31" s="897">
        <f t="shared" si="2"/>
        <v>8924</v>
      </c>
      <c r="E31" s="898">
        <f t="shared" si="0"/>
        <v>0.004143201370543528</v>
      </c>
      <c r="F31" s="896">
        <v>3997</v>
      </c>
      <c r="G31" s="897">
        <v>3947</v>
      </c>
      <c r="H31" s="897">
        <f t="shared" si="3"/>
        <v>7944</v>
      </c>
      <c r="I31" s="898">
        <f t="shared" si="4"/>
        <v>0.12336354481369582</v>
      </c>
      <c r="J31" s="896">
        <v>14037</v>
      </c>
      <c r="K31" s="897">
        <v>12658</v>
      </c>
      <c r="L31" s="897">
        <f t="shared" si="5"/>
        <v>26695</v>
      </c>
      <c r="M31" s="898">
        <f t="shared" si="1"/>
        <v>0.004404769526354035</v>
      </c>
      <c r="N31" s="897">
        <v>10091</v>
      </c>
      <c r="O31" s="897">
        <v>9179</v>
      </c>
      <c r="P31" s="897">
        <f t="shared" si="6"/>
        <v>19270</v>
      </c>
      <c r="Q31" s="898">
        <f t="shared" si="7"/>
        <v>0.38531395952257386</v>
      </c>
    </row>
    <row r="32" spans="1:17" s="899" customFormat="1" ht="18" customHeight="1">
      <c r="A32" s="895" t="s">
        <v>280</v>
      </c>
      <c r="B32" s="896">
        <v>3538</v>
      </c>
      <c r="C32" s="897">
        <v>3357</v>
      </c>
      <c r="D32" s="897">
        <f t="shared" si="2"/>
        <v>6895</v>
      </c>
      <c r="E32" s="898">
        <f t="shared" si="0"/>
        <v>0.003201184833023042</v>
      </c>
      <c r="F32" s="896">
        <v>3490</v>
      </c>
      <c r="G32" s="897">
        <v>3480</v>
      </c>
      <c r="H32" s="897">
        <f t="shared" si="3"/>
        <v>6970</v>
      </c>
      <c r="I32" s="898">
        <f t="shared" si="4"/>
        <v>-0.010760401721664259</v>
      </c>
      <c r="J32" s="896">
        <v>9842</v>
      </c>
      <c r="K32" s="897">
        <v>9570</v>
      </c>
      <c r="L32" s="897">
        <f t="shared" si="5"/>
        <v>19412</v>
      </c>
      <c r="M32" s="898">
        <f t="shared" si="1"/>
        <v>0.003203048737425905</v>
      </c>
      <c r="N32" s="897">
        <v>9712</v>
      </c>
      <c r="O32" s="897">
        <v>9491</v>
      </c>
      <c r="P32" s="897">
        <f t="shared" si="6"/>
        <v>19203</v>
      </c>
      <c r="Q32" s="898">
        <f t="shared" si="7"/>
        <v>0.010883716086028228</v>
      </c>
    </row>
    <row r="33" spans="1:17" s="899" customFormat="1" ht="18" customHeight="1">
      <c r="A33" s="895" t="s">
        <v>281</v>
      </c>
      <c r="B33" s="896">
        <v>2220</v>
      </c>
      <c r="C33" s="897">
        <v>4078</v>
      </c>
      <c r="D33" s="897">
        <f t="shared" si="2"/>
        <v>6298</v>
      </c>
      <c r="E33" s="898">
        <f t="shared" si="0"/>
        <v>0.002924011904043382</v>
      </c>
      <c r="F33" s="896">
        <v>1891</v>
      </c>
      <c r="G33" s="897">
        <v>3476</v>
      </c>
      <c r="H33" s="897">
        <f t="shared" si="3"/>
        <v>5367</v>
      </c>
      <c r="I33" s="898">
        <f t="shared" si="4"/>
        <v>0.17346748649152222</v>
      </c>
      <c r="J33" s="896">
        <v>6359</v>
      </c>
      <c r="K33" s="897">
        <v>11536</v>
      </c>
      <c r="L33" s="897">
        <f t="shared" si="5"/>
        <v>17895</v>
      </c>
      <c r="M33" s="898">
        <f t="shared" si="1"/>
        <v>0.0029527383657653294</v>
      </c>
      <c r="N33" s="897">
        <v>5669</v>
      </c>
      <c r="O33" s="897">
        <v>10173</v>
      </c>
      <c r="P33" s="897">
        <f t="shared" si="6"/>
        <v>15842</v>
      </c>
      <c r="Q33" s="898">
        <f t="shared" si="7"/>
        <v>0.12959222320414088</v>
      </c>
    </row>
    <row r="34" spans="1:17" s="899" customFormat="1" ht="18" customHeight="1">
      <c r="A34" s="895" t="s">
        <v>282</v>
      </c>
      <c r="B34" s="896">
        <v>2355</v>
      </c>
      <c r="C34" s="897">
        <v>2397</v>
      </c>
      <c r="D34" s="897">
        <f t="shared" si="2"/>
        <v>4752</v>
      </c>
      <c r="E34" s="898">
        <f t="shared" si="0"/>
        <v>0.0022062408015265404</v>
      </c>
      <c r="F34" s="896">
        <v>1636</v>
      </c>
      <c r="G34" s="897">
        <v>1628</v>
      </c>
      <c r="H34" s="897">
        <f t="shared" si="3"/>
        <v>3264</v>
      </c>
      <c r="I34" s="898">
        <f t="shared" si="4"/>
        <v>0.4558823529411764</v>
      </c>
      <c r="J34" s="896">
        <v>6285</v>
      </c>
      <c r="K34" s="897">
        <v>6253</v>
      </c>
      <c r="L34" s="897">
        <f t="shared" si="5"/>
        <v>12538</v>
      </c>
      <c r="M34" s="898">
        <f t="shared" si="1"/>
        <v>0.0020688143967569545</v>
      </c>
      <c r="N34" s="897">
        <v>4305</v>
      </c>
      <c r="O34" s="897">
        <v>4154</v>
      </c>
      <c r="P34" s="897">
        <f t="shared" si="6"/>
        <v>8459</v>
      </c>
      <c r="Q34" s="898">
        <f t="shared" si="7"/>
        <v>0.4822082988532923</v>
      </c>
    </row>
    <row r="35" spans="1:17" s="899" customFormat="1" ht="18" customHeight="1">
      <c r="A35" s="895" t="s">
        <v>283</v>
      </c>
      <c r="B35" s="896">
        <v>2253</v>
      </c>
      <c r="C35" s="897">
        <v>2387</v>
      </c>
      <c r="D35" s="897">
        <f t="shared" si="2"/>
        <v>4640</v>
      </c>
      <c r="E35" s="898">
        <f t="shared" si="0"/>
        <v>0.0021542418600764197</v>
      </c>
      <c r="F35" s="896">
        <v>1781</v>
      </c>
      <c r="G35" s="897">
        <v>1863</v>
      </c>
      <c r="H35" s="897">
        <f t="shared" si="3"/>
        <v>3644</v>
      </c>
      <c r="I35" s="898">
        <f t="shared" si="4"/>
        <v>0.2733260153677277</v>
      </c>
      <c r="J35" s="896">
        <v>7991</v>
      </c>
      <c r="K35" s="897">
        <v>6756</v>
      </c>
      <c r="L35" s="897">
        <f t="shared" si="5"/>
        <v>14747</v>
      </c>
      <c r="M35" s="898">
        <f t="shared" si="1"/>
        <v>0.0024333072187729147</v>
      </c>
      <c r="N35" s="897">
        <v>5877</v>
      </c>
      <c r="O35" s="897">
        <v>5068</v>
      </c>
      <c r="P35" s="897">
        <f t="shared" si="6"/>
        <v>10945</v>
      </c>
      <c r="Q35" s="898">
        <f t="shared" si="7"/>
        <v>0.34737322978529006</v>
      </c>
    </row>
    <row r="36" spans="1:17" s="899" customFormat="1" ht="18" customHeight="1">
      <c r="A36" s="895" t="s">
        <v>284</v>
      </c>
      <c r="B36" s="896">
        <v>1959</v>
      </c>
      <c r="C36" s="897">
        <v>2348</v>
      </c>
      <c r="D36" s="897">
        <f t="shared" si="2"/>
        <v>4307</v>
      </c>
      <c r="E36" s="898">
        <f t="shared" si="0"/>
        <v>0.001999637864514901</v>
      </c>
      <c r="F36" s="896">
        <v>1781</v>
      </c>
      <c r="G36" s="897">
        <v>2196</v>
      </c>
      <c r="H36" s="897">
        <f t="shared" si="3"/>
        <v>3977</v>
      </c>
      <c r="I36" s="898">
        <f t="shared" si="4"/>
        <v>0.08297711843097821</v>
      </c>
      <c r="J36" s="896">
        <v>5346</v>
      </c>
      <c r="K36" s="897">
        <v>6537</v>
      </c>
      <c r="L36" s="897">
        <f t="shared" si="5"/>
        <v>11883</v>
      </c>
      <c r="M36" s="898">
        <f t="shared" si="1"/>
        <v>0.0019607370774176814</v>
      </c>
      <c r="N36" s="897">
        <v>4731</v>
      </c>
      <c r="O36" s="897">
        <v>6306</v>
      </c>
      <c r="P36" s="897">
        <f t="shared" si="6"/>
        <v>11037</v>
      </c>
      <c r="Q36" s="898">
        <f t="shared" si="7"/>
        <v>0.07665126393041577</v>
      </c>
    </row>
    <row r="37" spans="1:17" s="899" customFormat="1" ht="18" customHeight="1">
      <c r="A37" s="895" t="s">
        <v>285</v>
      </c>
      <c r="B37" s="896">
        <v>2003</v>
      </c>
      <c r="C37" s="897">
        <v>2277</v>
      </c>
      <c r="D37" s="897">
        <f t="shared" si="2"/>
        <v>4280</v>
      </c>
      <c r="E37" s="898">
        <f t="shared" si="0"/>
        <v>0.001987102405415318</v>
      </c>
      <c r="F37" s="896">
        <v>2084</v>
      </c>
      <c r="G37" s="897">
        <v>2432</v>
      </c>
      <c r="H37" s="897">
        <f t="shared" si="3"/>
        <v>4516</v>
      </c>
      <c r="I37" s="898">
        <f t="shared" si="4"/>
        <v>-0.05225863596102742</v>
      </c>
      <c r="J37" s="896">
        <v>6665</v>
      </c>
      <c r="K37" s="897">
        <v>6344</v>
      </c>
      <c r="L37" s="897">
        <f t="shared" si="5"/>
        <v>13009</v>
      </c>
      <c r="M37" s="898">
        <f t="shared" si="1"/>
        <v>0.0021465310645566453</v>
      </c>
      <c r="N37" s="897">
        <v>6735</v>
      </c>
      <c r="O37" s="897">
        <v>6790</v>
      </c>
      <c r="P37" s="897">
        <f t="shared" si="6"/>
        <v>13525</v>
      </c>
      <c r="Q37" s="898">
        <f t="shared" si="7"/>
        <v>-0.03815157116451018</v>
      </c>
    </row>
    <row r="38" spans="1:17" s="899" customFormat="1" ht="18" customHeight="1">
      <c r="A38" s="895" t="s">
        <v>286</v>
      </c>
      <c r="B38" s="896">
        <v>1763</v>
      </c>
      <c r="C38" s="897">
        <v>1555</v>
      </c>
      <c r="D38" s="897">
        <f t="shared" si="2"/>
        <v>3318</v>
      </c>
      <c r="E38" s="898">
        <f t="shared" si="0"/>
        <v>0.0015404686404598192</v>
      </c>
      <c r="F38" s="896">
        <v>1484</v>
      </c>
      <c r="G38" s="897">
        <v>1216</v>
      </c>
      <c r="H38" s="897">
        <f t="shared" si="3"/>
        <v>2700</v>
      </c>
      <c r="I38" s="898">
        <f t="shared" si="4"/>
        <v>0.22888888888888892</v>
      </c>
      <c r="J38" s="896">
        <v>5452</v>
      </c>
      <c r="K38" s="897">
        <v>4571</v>
      </c>
      <c r="L38" s="897">
        <f t="shared" si="5"/>
        <v>10023</v>
      </c>
      <c r="M38" s="898">
        <f t="shared" si="1"/>
        <v>0.0016538304912023412</v>
      </c>
      <c r="N38" s="897">
        <v>4772</v>
      </c>
      <c r="O38" s="897">
        <v>3688</v>
      </c>
      <c r="P38" s="897">
        <f t="shared" si="6"/>
        <v>8460</v>
      </c>
      <c r="Q38" s="898">
        <f t="shared" si="7"/>
        <v>0.1847517730496453</v>
      </c>
    </row>
    <row r="39" spans="1:17" s="899" customFormat="1" ht="18" customHeight="1">
      <c r="A39" s="895" t="s">
        <v>287</v>
      </c>
      <c r="B39" s="896">
        <v>1270</v>
      </c>
      <c r="C39" s="897">
        <v>1244</v>
      </c>
      <c r="D39" s="897">
        <f t="shared" si="2"/>
        <v>2514</v>
      </c>
      <c r="E39" s="898">
        <f t="shared" si="0"/>
        <v>0.0011671905250500258</v>
      </c>
      <c r="F39" s="896">
        <v>1236</v>
      </c>
      <c r="G39" s="897">
        <v>1248</v>
      </c>
      <c r="H39" s="897">
        <f t="shared" si="3"/>
        <v>2484</v>
      </c>
      <c r="I39" s="898">
        <f t="shared" si="4"/>
        <v>0.012077294685990392</v>
      </c>
      <c r="J39" s="896">
        <v>3410</v>
      </c>
      <c r="K39" s="897">
        <v>3164</v>
      </c>
      <c r="L39" s="897">
        <f t="shared" si="5"/>
        <v>6574</v>
      </c>
      <c r="M39" s="898">
        <f t="shared" si="1"/>
        <v>0.001084733278376154</v>
      </c>
      <c r="N39" s="897">
        <v>3257</v>
      </c>
      <c r="O39" s="897">
        <v>3071</v>
      </c>
      <c r="P39" s="897">
        <f t="shared" si="6"/>
        <v>6328</v>
      </c>
      <c r="Q39" s="898">
        <f t="shared" si="7"/>
        <v>0.03887484197218716</v>
      </c>
    </row>
    <row r="40" spans="1:17" s="899" customFormat="1" ht="18" customHeight="1">
      <c r="A40" s="900" t="s">
        <v>288</v>
      </c>
      <c r="B40" s="901">
        <v>1193</v>
      </c>
      <c r="C40" s="902">
        <v>732</v>
      </c>
      <c r="D40" s="902">
        <f>C40+B40</f>
        <v>1925</v>
      </c>
      <c r="E40" s="903">
        <f t="shared" si="0"/>
        <v>0.0008937318061739458</v>
      </c>
      <c r="F40" s="901">
        <v>1018</v>
      </c>
      <c r="G40" s="902">
        <v>805</v>
      </c>
      <c r="H40" s="902">
        <f>G40+F40</f>
        <v>1823</v>
      </c>
      <c r="I40" s="903">
        <f>(D40/H40-1)</f>
        <v>0.05595172792100933</v>
      </c>
      <c r="J40" s="901">
        <v>3559</v>
      </c>
      <c r="K40" s="902">
        <v>2542</v>
      </c>
      <c r="L40" s="902">
        <f>K40+J40</f>
        <v>6101</v>
      </c>
      <c r="M40" s="903">
        <f t="shared" si="1"/>
        <v>0.001006686603494511</v>
      </c>
      <c r="N40" s="902">
        <v>3078</v>
      </c>
      <c r="O40" s="902">
        <v>2284</v>
      </c>
      <c r="P40" s="902">
        <f>O40+N40</f>
        <v>5362</v>
      </c>
      <c r="Q40" s="903">
        <f>(L40/P40-1)</f>
        <v>0.13782170831779195</v>
      </c>
    </row>
    <row r="41" spans="1:17" s="899" customFormat="1" ht="18" customHeight="1">
      <c r="A41" s="900" t="s">
        <v>289</v>
      </c>
      <c r="B41" s="901">
        <v>907</v>
      </c>
      <c r="C41" s="902">
        <v>856</v>
      </c>
      <c r="D41" s="902">
        <f>C41+B41</f>
        <v>1763</v>
      </c>
      <c r="E41" s="903">
        <f t="shared" si="0"/>
        <v>0.00081851905157645</v>
      </c>
      <c r="F41" s="901">
        <v>770</v>
      </c>
      <c r="G41" s="902">
        <v>684</v>
      </c>
      <c r="H41" s="902">
        <f>G41+F41</f>
        <v>1454</v>
      </c>
      <c r="I41" s="903">
        <f>(D41/H41-1)</f>
        <v>0.2125171939477304</v>
      </c>
      <c r="J41" s="901">
        <v>3498</v>
      </c>
      <c r="K41" s="902">
        <v>2524</v>
      </c>
      <c r="L41" s="902">
        <f>K41+J41</f>
        <v>6022</v>
      </c>
      <c r="M41" s="903">
        <f t="shared" si="1"/>
        <v>0.0009936513237574077</v>
      </c>
      <c r="N41" s="902">
        <v>2696</v>
      </c>
      <c r="O41" s="902">
        <v>2074</v>
      </c>
      <c r="P41" s="902">
        <f>O41+N41</f>
        <v>4770</v>
      </c>
      <c r="Q41" s="903">
        <f>(L41/P41-1)</f>
        <v>0.26247379454926634</v>
      </c>
    </row>
    <row r="42" spans="1:17" s="899" customFormat="1" ht="18" customHeight="1">
      <c r="A42" s="900" t="s">
        <v>290</v>
      </c>
      <c r="B42" s="901">
        <v>886</v>
      </c>
      <c r="C42" s="902">
        <v>794</v>
      </c>
      <c r="D42" s="902">
        <f>C42+B42</f>
        <v>1680</v>
      </c>
      <c r="E42" s="903">
        <f t="shared" si="0"/>
        <v>0.0007799841217518072</v>
      </c>
      <c r="F42" s="901">
        <v>797</v>
      </c>
      <c r="G42" s="902">
        <v>717</v>
      </c>
      <c r="H42" s="902">
        <f>G42+F42</f>
        <v>1514</v>
      </c>
      <c r="I42" s="903">
        <f>(D42/H42-1)</f>
        <v>0.10964332892998674</v>
      </c>
      <c r="J42" s="901">
        <v>2768</v>
      </c>
      <c r="K42" s="902">
        <v>2380</v>
      </c>
      <c r="L42" s="902">
        <f>K42+J42</f>
        <v>5148</v>
      </c>
      <c r="M42" s="903">
        <f t="shared" si="1"/>
        <v>0.0008494382289443932</v>
      </c>
      <c r="N42" s="902">
        <v>2395</v>
      </c>
      <c r="O42" s="902">
        <v>2020</v>
      </c>
      <c r="P42" s="902">
        <f>O42+N42</f>
        <v>4415</v>
      </c>
      <c r="Q42" s="903">
        <f>(L42/P42-1)</f>
        <v>0.16602491506228767</v>
      </c>
    </row>
    <row r="43" spans="1:17" s="899" customFormat="1" ht="18" customHeight="1">
      <c r="A43" s="900" t="s">
        <v>291</v>
      </c>
      <c r="B43" s="901">
        <v>666</v>
      </c>
      <c r="C43" s="902">
        <v>849</v>
      </c>
      <c r="D43" s="902">
        <f>C43+B43</f>
        <v>1515</v>
      </c>
      <c r="E43" s="903">
        <f t="shared" si="0"/>
        <v>0.000703378538365469</v>
      </c>
      <c r="F43" s="901">
        <v>743</v>
      </c>
      <c r="G43" s="902">
        <v>828</v>
      </c>
      <c r="H43" s="902">
        <f>G43+F43</f>
        <v>1571</v>
      </c>
      <c r="I43" s="903">
        <f>(D43/H43-1)</f>
        <v>-0.03564608529598978</v>
      </c>
      <c r="J43" s="901">
        <v>2507</v>
      </c>
      <c r="K43" s="902">
        <v>2404</v>
      </c>
      <c r="L43" s="902">
        <f>K43+J43</f>
        <v>4911</v>
      </c>
      <c r="M43" s="903">
        <f t="shared" si="1"/>
        <v>0.0008103323897330837</v>
      </c>
      <c r="N43" s="902">
        <v>2954</v>
      </c>
      <c r="O43" s="902">
        <v>2559</v>
      </c>
      <c r="P43" s="902">
        <f>O43+N43</f>
        <v>5513</v>
      </c>
      <c r="Q43" s="903">
        <f>(L43/P43-1)</f>
        <v>-0.10919644476691459</v>
      </c>
    </row>
    <row r="44" spans="1:17" s="899" customFormat="1" ht="18" customHeight="1" thickBot="1">
      <c r="A44" s="904" t="s">
        <v>224</v>
      </c>
      <c r="B44" s="905">
        <v>6008</v>
      </c>
      <c r="C44" s="906">
        <v>4942</v>
      </c>
      <c r="D44" s="906">
        <f>C44+B44</f>
        <v>10950</v>
      </c>
      <c r="E44" s="907">
        <f t="shared" si="0"/>
        <v>0.005083825079275172</v>
      </c>
      <c r="F44" s="905">
        <v>6143</v>
      </c>
      <c r="G44" s="906">
        <v>4879</v>
      </c>
      <c r="H44" s="906">
        <f>G44+F44</f>
        <v>11022</v>
      </c>
      <c r="I44" s="907">
        <f>(D44/H44-1)</f>
        <v>-0.0065323897659227415</v>
      </c>
      <c r="J44" s="905">
        <v>19099</v>
      </c>
      <c r="K44" s="906">
        <v>15187</v>
      </c>
      <c r="L44" s="906">
        <f>K44+J44</f>
        <v>34286</v>
      </c>
      <c r="M44" s="907">
        <f t="shared" si="1"/>
        <v>0.0056573114059027705</v>
      </c>
      <c r="N44" s="905">
        <v>18338</v>
      </c>
      <c r="O44" s="906">
        <v>14230</v>
      </c>
      <c r="P44" s="906">
        <f>O44+N44</f>
        <v>32568</v>
      </c>
      <c r="Q44" s="907">
        <f>(L44/P44-1)</f>
        <v>0.05275116678948666</v>
      </c>
    </row>
    <row r="45" ht="14.25">
      <c r="A45" s="274" t="s">
        <v>292</v>
      </c>
    </row>
    <row r="46" spans="1:5" ht="13.5">
      <c r="A46" s="908" t="s">
        <v>293</v>
      </c>
      <c r="B46" s="909"/>
      <c r="C46" s="909"/>
      <c r="D46" s="909"/>
      <c r="E46" s="909"/>
    </row>
  </sheetData>
  <sheetProtection/>
  <mergeCells count="13"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</mergeCells>
  <conditionalFormatting sqref="Q45:Q65536 I45:I65536 Q3:Q6 I3:I6">
    <cfRule type="cellIs" priority="1" dxfId="0" operator="lessThan" stopIfTrue="1">
      <formula>0</formula>
    </cfRule>
  </conditionalFormatting>
  <conditionalFormatting sqref="I7:I44 Q7:Q44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Q51"/>
  <sheetViews>
    <sheetView showGridLines="0" zoomScale="88" zoomScaleNormal="88" zoomScalePageLayoutView="0" workbookViewId="0" topLeftCell="A1">
      <selection activeCell="J12" sqref="J12"/>
    </sheetView>
  </sheetViews>
  <sheetFormatPr defaultColWidth="9.140625" defaultRowHeight="12.75"/>
  <cols>
    <col min="1" max="1" width="26.28125" style="910" customWidth="1"/>
    <col min="2" max="2" width="7.00390625" style="910" customWidth="1"/>
    <col min="3" max="3" width="9.28125" style="910" customWidth="1"/>
    <col min="4" max="4" width="8.57421875" style="910" customWidth="1"/>
    <col min="5" max="5" width="10.57421875" style="910" customWidth="1"/>
    <col min="6" max="6" width="8.00390625" style="910" customWidth="1"/>
    <col min="7" max="7" width="8.8515625" style="910" customWidth="1"/>
    <col min="8" max="8" width="8.57421875" style="910" customWidth="1"/>
    <col min="9" max="9" width="9.8515625" style="910" customWidth="1"/>
    <col min="10" max="10" width="8.28125" style="910" customWidth="1"/>
    <col min="11" max="11" width="9.00390625" style="910" customWidth="1"/>
    <col min="12" max="12" width="9.421875" style="910" customWidth="1"/>
    <col min="13" max="13" width="10.00390625" style="910" customWidth="1"/>
    <col min="14" max="14" width="9.7109375" style="910" customWidth="1"/>
    <col min="15" max="15" width="10.00390625" style="910" customWidth="1"/>
    <col min="16" max="16" width="9.28125" style="910" customWidth="1"/>
    <col min="17" max="17" width="9.7109375" style="910" customWidth="1"/>
    <col min="18" max="16384" width="9.140625" style="910" customWidth="1"/>
  </cols>
  <sheetData>
    <row r="1" spans="16:17" ht="18.75" thickBot="1">
      <c r="P1" s="911" t="s">
        <v>0</v>
      </c>
      <c r="Q1" s="912"/>
    </row>
    <row r="2" ht="3.75" customHeight="1" thickBot="1"/>
    <row r="3" spans="1:17" ht="24" customHeight="1" thickBot="1">
      <c r="A3" s="913" t="s">
        <v>294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  <c r="P3" s="914"/>
      <c r="Q3" s="915"/>
    </row>
    <row r="4" spans="1:17" ht="15.75" customHeight="1" thickBot="1">
      <c r="A4" s="916" t="s">
        <v>255</v>
      </c>
      <c r="B4" s="917" t="s">
        <v>39</v>
      </c>
      <c r="C4" s="918"/>
      <c r="D4" s="918"/>
      <c r="E4" s="918"/>
      <c r="F4" s="918"/>
      <c r="G4" s="918"/>
      <c r="H4" s="918"/>
      <c r="I4" s="919"/>
      <c r="J4" s="917" t="s">
        <v>40</v>
      </c>
      <c r="K4" s="918"/>
      <c r="L4" s="918"/>
      <c r="M4" s="918"/>
      <c r="N4" s="918"/>
      <c r="O4" s="918"/>
      <c r="P4" s="918"/>
      <c r="Q4" s="919"/>
    </row>
    <row r="5" spans="1:17" s="927" customFormat="1" ht="26.25" customHeight="1">
      <c r="A5" s="920"/>
      <c r="B5" s="921" t="s">
        <v>41</v>
      </c>
      <c r="C5" s="922"/>
      <c r="D5" s="922"/>
      <c r="E5" s="923" t="s">
        <v>42</v>
      </c>
      <c r="F5" s="921" t="s">
        <v>43</v>
      </c>
      <c r="G5" s="922"/>
      <c r="H5" s="922"/>
      <c r="I5" s="924" t="s">
        <v>44</v>
      </c>
      <c r="J5" s="925" t="s">
        <v>211</v>
      </c>
      <c r="K5" s="926"/>
      <c r="L5" s="926"/>
      <c r="M5" s="923" t="s">
        <v>42</v>
      </c>
      <c r="N5" s="925" t="s">
        <v>212</v>
      </c>
      <c r="O5" s="926"/>
      <c r="P5" s="926"/>
      <c r="Q5" s="923" t="s">
        <v>44</v>
      </c>
    </row>
    <row r="6" spans="1:17" s="933" customFormat="1" ht="14.25" thickBot="1">
      <c r="A6" s="928"/>
      <c r="B6" s="929" t="s">
        <v>14</v>
      </c>
      <c r="C6" s="930" t="s">
        <v>15</v>
      </c>
      <c r="D6" s="930" t="s">
        <v>13</v>
      </c>
      <c r="E6" s="931"/>
      <c r="F6" s="929" t="s">
        <v>14</v>
      </c>
      <c r="G6" s="930" t="s">
        <v>15</v>
      </c>
      <c r="H6" s="930" t="s">
        <v>13</v>
      </c>
      <c r="I6" s="932"/>
      <c r="J6" s="929" t="s">
        <v>14</v>
      </c>
      <c r="K6" s="930" t="s">
        <v>15</v>
      </c>
      <c r="L6" s="930" t="s">
        <v>13</v>
      </c>
      <c r="M6" s="931"/>
      <c r="N6" s="929" t="s">
        <v>14</v>
      </c>
      <c r="O6" s="930" t="s">
        <v>15</v>
      </c>
      <c r="P6" s="930" t="s">
        <v>13</v>
      </c>
      <c r="Q6" s="931"/>
    </row>
    <row r="7" spans="1:17" s="939" customFormat="1" ht="18" customHeight="1" thickBot="1">
      <c r="A7" s="934" t="s">
        <v>4</v>
      </c>
      <c r="B7" s="935">
        <f>SUM(B8:B49)</f>
        <v>8323.454</v>
      </c>
      <c r="C7" s="936">
        <f>SUM(C8:C49)</f>
        <v>8323.454000000002</v>
      </c>
      <c r="D7" s="937">
        <f aca="true" t="shared" si="0" ref="D7:D49">C7+B7</f>
        <v>16646.908000000003</v>
      </c>
      <c r="E7" s="938">
        <f aca="true" t="shared" si="1" ref="E7:E49">D7/$D$7</f>
        <v>1</v>
      </c>
      <c r="F7" s="935">
        <f>SUM(F8:F49)</f>
        <v>9133.391</v>
      </c>
      <c r="G7" s="936">
        <f>SUM(G8:G49)</f>
        <v>9133.390999999996</v>
      </c>
      <c r="H7" s="937">
        <f aca="true" t="shared" si="2" ref="H7:H49">G7+F7</f>
        <v>18266.781999999996</v>
      </c>
      <c r="I7" s="938">
        <f aca="true" t="shared" si="3" ref="I7:I39">(D7/H7-1)</f>
        <v>-0.08867867367114757</v>
      </c>
      <c r="J7" s="935">
        <f>SUM(J8:J49)</f>
        <v>22997.533000000007</v>
      </c>
      <c r="K7" s="936">
        <f>SUM(K8:K49)</f>
        <v>22997.533</v>
      </c>
      <c r="L7" s="937">
        <f aca="true" t="shared" si="4" ref="L7:L49">K7+J7</f>
        <v>45995.066000000006</v>
      </c>
      <c r="M7" s="938">
        <f aca="true" t="shared" si="5" ref="M7:M49">L7/$L$7</f>
        <v>1</v>
      </c>
      <c r="N7" s="935">
        <f>SUM(N8:N49)</f>
        <v>24081.901999999995</v>
      </c>
      <c r="O7" s="936">
        <f>SUM(O8:O49)</f>
        <v>24081.902000000006</v>
      </c>
      <c r="P7" s="937">
        <f aca="true" t="shared" si="6" ref="P7:P49">O7+N7</f>
        <v>48163.804000000004</v>
      </c>
      <c r="Q7" s="938">
        <f aca="true" t="shared" si="7" ref="Q7:Q39">(L7/P7-1)</f>
        <v>-0.045028378572423366</v>
      </c>
    </row>
    <row r="8" spans="1:17" s="944" customFormat="1" ht="18" customHeight="1" thickTop="1">
      <c r="A8" s="940" t="s">
        <v>256</v>
      </c>
      <c r="B8" s="941">
        <v>3117.296999999998</v>
      </c>
      <c r="C8" s="942">
        <v>3034.3339999999994</v>
      </c>
      <c r="D8" s="942">
        <f t="shared" si="0"/>
        <v>6151.630999999998</v>
      </c>
      <c r="E8" s="943">
        <f t="shared" si="1"/>
        <v>0.3695359522621256</v>
      </c>
      <c r="F8" s="941">
        <v>3157.1679999999983</v>
      </c>
      <c r="G8" s="942">
        <v>3398.725</v>
      </c>
      <c r="H8" s="942">
        <f t="shared" si="2"/>
        <v>6555.892999999998</v>
      </c>
      <c r="I8" s="943">
        <f t="shared" si="3"/>
        <v>-0.06166391062209231</v>
      </c>
      <c r="J8" s="941">
        <v>8742.415000000006</v>
      </c>
      <c r="K8" s="942">
        <v>8463.515999999998</v>
      </c>
      <c r="L8" s="942">
        <f t="shared" si="4"/>
        <v>17205.931000000004</v>
      </c>
      <c r="M8" s="943">
        <f t="shared" si="5"/>
        <v>0.37408210263248676</v>
      </c>
      <c r="N8" s="941">
        <v>8415.943</v>
      </c>
      <c r="O8" s="942">
        <v>8780.856</v>
      </c>
      <c r="P8" s="942">
        <f t="shared" si="6"/>
        <v>17196.799</v>
      </c>
      <c r="Q8" s="943">
        <f t="shared" si="7"/>
        <v>0.000531029059536392</v>
      </c>
    </row>
    <row r="9" spans="1:17" s="944" customFormat="1" ht="18" customHeight="1">
      <c r="A9" s="940" t="s">
        <v>257</v>
      </c>
      <c r="B9" s="941">
        <v>823.165</v>
      </c>
      <c r="C9" s="942">
        <v>728.1089999999999</v>
      </c>
      <c r="D9" s="942">
        <f t="shared" si="0"/>
        <v>1551.274</v>
      </c>
      <c r="E9" s="943">
        <f t="shared" si="1"/>
        <v>0.09318691495141318</v>
      </c>
      <c r="F9" s="941">
        <v>933.415</v>
      </c>
      <c r="G9" s="942">
        <v>692.154</v>
      </c>
      <c r="H9" s="942">
        <f t="shared" si="2"/>
        <v>1625.569</v>
      </c>
      <c r="I9" s="943">
        <f t="shared" si="3"/>
        <v>-0.045703996569816496</v>
      </c>
      <c r="J9" s="941">
        <v>2204.647</v>
      </c>
      <c r="K9" s="942">
        <v>1908.6309999999994</v>
      </c>
      <c r="L9" s="942">
        <f t="shared" si="4"/>
        <v>4113.277999999999</v>
      </c>
      <c r="M9" s="943">
        <f t="shared" si="5"/>
        <v>0.08942867915441188</v>
      </c>
      <c r="N9" s="941">
        <v>2674.906</v>
      </c>
      <c r="O9" s="942">
        <v>2035.2529999999997</v>
      </c>
      <c r="P9" s="942">
        <f t="shared" si="6"/>
        <v>4710.159</v>
      </c>
      <c r="Q9" s="943">
        <f t="shared" si="7"/>
        <v>-0.12672204908581652</v>
      </c>
    </row>
    <row r="10" spans="1:17" s="944" customFormat="1" ht="18" customHeight="1">
      <c r="A10" s="940" t="s">
        <v>258</v>
      </c>
      <c r="B10" s="941">
        <v>630.579</v>
      </c>
      <c r="C10" s="942">
        <v>570.386</v>
      </c>
      <c r="D10" s="942">
        <f t="shared" si="0"/>
        <v>1200.965</v>
      </c>
      <c r="E10" s="943">
        <f t="shared" si="1"/>
        <v>0.0721434274761415</v>
      </c>
      <c r="F10" s="941">
        <v>927.919</v>
      </c>
      <c r="G10" s="942">
        <v>857.148</v>
      </c>
      <c r="H10" s="942">
        <f t="shared" si="2"/>
        <v>1785.067</v>
      </c>
      <c r="I10" s="943">
        <f t="shared" si="3"/>
        <v>-0.3272157291575051</v>
      </c>
      <c r="J10" s="941">
        <v>1646.763</v>
      </c>
      <c r="K10" s="942">
        <v>1433.6809999999998</v>
      </c>
      <c r="L10" s="942">
        <f t="shared" si="4"/>
        <v>3080.4439999999995</v>
      </c>
      <c r="M10" s="943">
        <f t="shared" si="5"/>
        <v>0.06697335753361021</v>
      </c>
      <c r="N10" s="941">
        <v>2153.7569999999996</v>
      </c>
      <c r="O10" s="942">
        <v>2065.3540000000003</v>
      </c>
      <c r="P10" s="942">
        <f t="shared" si="6"/>
        <v>4219.111</v>
      </c>
      <c r="Q10" s="943">
        <f t="shared" si="7"/>
        <v>-0.269883157850078</v>
      </c>
    </row>
    <row r="11" spans="1:17" s="944" customFormat="1" ht="18" customHeight="1">
      <c r="A11" s="940" t="s">
        <v>277</v>
      </c>
      <c r="B11" s="941">
        <v>631.01</v>
      </c>
      <c r="C11" s="942">
        <v>465.02</v>
      </c>
      <c r="D11" s="942">
        <f t="shared" si="0"/>
        <v>1096.03</v>
      </c>
      <c r="E11" s="943">
        <f t="shared" si="1"/>
        <v>0.06583985446426446</v>
      </c>
      <c r="F11" s="941">
        <v>839.3629999999998</v>
      </c>
      <c r="G11" s="942">
        <v>453.47900000000004</v>
      </c>
      <c r="H11" s="942">
        <f t="shared" si="2"/>
        <v>1292.8419999999999</v>
      </c>
      <c r="I11" s="943">
        <f t="shared" si="3"/>
        <v>-0.15223205929262806</v>
      </c>
      <c r="J11" s="941">
        <v>1581.375</v>
      </c>
      <c r="K11" s="942">
        <v>1094.951</v>
      </c>
      <c r="L11" s="942">
        <f t="shared" si="4"/>
        <v>2676.326</v>
      </c>
      <c r="M11" s="943">
        <f t="shared" si="5"/>
        <v>0.05818724121409022</v>
      </c>
      <c r="N11" s="941">
        <v>2140.173</v>
      </c>
      <c r="O11" s="942">
        <v>1104.948</v>
      </c>
      <c r="P11" s="942">
        <f t="shared" si="6"/>
        <v>3245.121</v>
      </c>
      <c r="Q11" s="943">
        <f t="shared" si="7"/>
        <v>-0.17527697734537484</v>
      </c>
    </row>
    <row r="12" spans="1:17" s="944" customFormat="1" ht="18" customHeight="1">
      <c r="A12" s="940" t="s">
        <v>260</v>
      </c>
      <c r="B12" s="941">
        <v>362.98</v>
      </c>
      <c r="C12" s="942">
        <v>447.5870000000001</v>
      </c>
      <c r="D12" s="942">
        <f t="shared" si="0"/>
        <v>810.5670000000001</v>
      </c>
      <c r="E12" s="943">
        <f t="shared" si="1"/>
        <v>0.04869174503757694</v>
      </c>
      <c r="F12" s="941">
        <v>378.863</v>
      </c>
      <c r="G12" s="942">
        <v>284.773</v>
      </c>
      <c r="H12" s="942">
        <f t="shared" si="2"/>
        <v>663.636</v>
      </c>
      <c r="I12" s="943">
        <f t="shared" si="3"/>
        <v>0.22140299802904018</v>
      </c>
      <c r="J12" s="941">
        <v>996.5559999999998</v>
      </c>
      <c r="K12" s="942">
        <v>1138.395</v>
      </c>
      <c r="L12" s="942">
        <f t="shared" si="4"/>
        <v>2134.951</v>
      </c>
      <c r="M12" s="943">
        <f t="shared" si="5"/>
        <v>0.04641695698403824</v>
      </c>
      <c r="N12" s="941">
        <v>1022.6329999999998</v>
      </c>
      <c r="O12" s="942">
        <v>949.45</v>
      </c>
      <c r="P12" s="942">
        <f t="shared" si="6"/>
        <v>1972.0829999999999</v>
      </c>
      <c r="Q12" s="943">
        <f t="shared" si="7"/>
        <v>0.08258678767577243</v>
      </c>
    </row>
    <row r="13" spans="1:17" s="944" customFormat="1" ht="18" customHeight="1">
      <c r="A13" s="940" t="s">
        <v>295</v>
      </c>
      <c r="B13" s="941">
        <v>90.41199999999999</v>
      </c>
      <c r="C13" s="942">
        <v>569.767</v>
      </c>
      <c r="D13" s="942">
        <f t="shared" si="0"/>
        <v>660.1790000000001</v>
      </c>
      <c r="E13" s="943">
        <f t="shared" si="1"/>
        <v>0.03965775506178084</v>
      </c>
      <c r="F13" s="941">
        <v>54.188</v>
      </c>
      <c r="G13" s="942">
        <v>394.50399999999996</v>
      </c>
      <c r="H13" s="942">
        <f t="shared" si="2"/>
        <v>448.69199999999995</v>
      </c>
      <c r="I13" s="943">
        <f t="shared" si="3"/>
        <v>0.4713411426992238</v>
      </c>
      <c r="J13" s="941">
        <v>261.693</v>
      </c>
      <c r="K13" s="942">
        <v>1821.7669999999996</v>
      </c>
      <c r="L13" s="942">
        <f t="shared" si="4"/>
        <v>2083.4599999999996</v>
      </c>
      <c r="M13" s="943">
        <f t="shared" si="5"/>
        <v>0.0452974673413883</v>
      </c>
      <c r="N13" s="941">
        <v>137.67700000000002</v>
      </c>
      <c r="O13" s="942">
        <v>837.855</v>
      </c>
      <c r="P13" s="942">
        <f t="shared" si="6"/>
        <v>975.532</v>
      </c>
      <c r="Q13" s="943">
        <f t="shared" si="7"/>
        <v>1.1357167166223143</v>
      </c>
    </row>
    <row r="14" spans="1:17" s="944" customFormat="1" ht="18" customHeight="1">
      <c r="A14" s="940" t="s">
        <v>296</v>
      </c>
      <c r="B14" s="941">
        <v>475.77700000000004</v>
      </c>
      <c r="C14" s="942">
        <v>159.04600000000002</v>
      </c>
      <c r="D14" s="942">
        <f t="shared" si="0"/>
        <v>634.8230000000001</v>
      </c>
      <c r="E14" s="943">
        <f t="shared" si="1"/>
        <v>0.038134589318328665</v>
      </c>
      <c r="F14" s="941">
        <v>447.97599999999994</v>
      </c>
      <c r="G14" s="942">
        <v>99.109</v>
      </c>
      <c r="H14" s="942">
        <f t="shared" si="2"/>
        <v>547.0849999999999</v>
      </c>
      <c r="I14" s="943">
        <f t="shared" si="3"/>
        <v>0.16037361653125237</v>
      </c>
      <c r="J14" s="941">
        <v>1539.023</v>
      </c>
      <c r="K14" s="942">
        <v>328.92299999999994</v>
      </c>
      <c r="L14" s="942">
        <f t="shared" si="4"/>
        <v>1867.946</v>
      </c>
      <c r="M14" s="943">
        <f t="shared" si="5"/>
        <v>0.04061187780445841</v>
      </c>
      <c r="N14" s="941">
        <v>851.235</v>
      </c>
      <c r="O14" s="942">
        <v>280.095</v>
      </c>
      <c r="P14" s="942">
        <f t="shared" si="6"/>
        <v>1131.33</v>
      </c>
      <c r="Q14" s="943">
        <f t="shared" si="7"/>
        <v>0.6511062201126108</v>
      </c>
    </row>
    <row r="15" spans="1:17" s="944" customFormat="1" ht="18" customHeight="1">
      <c r="A15" s="940" t="s">
        <v>265</v>
      </c>
      <c r="B15" s="941">
        <v>190.45</v>
      </c>
      <c r="C15" s="942">
        <v>348.765</v>
      </c>
      <c r="D15" s="942">
        <f t="shared" si="0"/>
        <v>539.2149999999999</v>
      </c>
      <c r="E15" s="943">
        <f t="shared" si="1"/>
        <v>0.03239130053460978</v>
      </c>
      <c r="F15" s="941">
        <v>197.497</v>
      </c>
      <c r="G15" s="942">
        <v>312.83599999999996</v>
      </c>
      <c r="H15" s="942">
        <f t="shared" si="2"/>
        <v>510.33299999999997</v>
      </c>
      <c r="I15" s="943">
        <f t="shared" si="3"/>
        <v>0.0565944197220245</v>
      </c>
      <c r="J15" s="941">
        <v>579.637</v>
      </c>
      <c r="K15" s="942">
        <v>1030.1159999999998</v>
      </c>
      <c r="L15" s="942">
        <f t="shared" si="4"/>
        <v>1609.7529999999997</v>
      </c>
      <c r="M15" s="943">
        <f t="shared" si="5"/>
        <v>0.03499838439192585</v>
      </c>
      <c r="N15" s="941">
        <v>405.249</v>
      </c>
      <c r="O15" s="942">
        <v>899.711</v>
      </c>
      <c r="P15" s="942">
        <f t="shared" si="6"/>
        <v>1304.96</v>
      </c>
      <c r="Q15" s="943">
        <f t="shared" si="7"/>
        <v>0.2335650134870031</v>
      </c>
    </row>
    <row r="16" spans="1:17" s="944" customFormat="1" ht="18" customHeight="1">
      <c r="A16" s="940" t="s">
        <v>259</v>
      </c>
      <c r="B16" s="941">
        <v>282.635</v>
      </c>
      <c r="C16" s="942">
        <v>241.855</v>
      </c>
      <c r="D16" s="942">
        <f t="shared" si="0"/>
        <v>524.49</v>
      </c>
      <c r="E16" s="943">
        <f t="shared" si="1"/>
        <v>0.0315067518844941</v>
      </c>
      <c r="F16" s="941">
        <v>273.971</v>
      </c>
      <c r="G16" s="942">
        <v>302.38</v>
      </c>
      <c r="H16" s="942">
        <f t="shared" si="2"/>
        <v>576.351</v>
      </c>
      <c r="I16" s="943">
        <f t="shared" si="3"/>
        <v>-0.08998162578012359</v>
      </c>
      <c r="J16" s="941">
        <v>767.3959999999998</v>
      </c>
      <c r="K16" s="942">
        <v>850.3059999999997</v>
      </c>
      <c r="L16" s="942">
        <f t="shared" si="4"/>
        <v>1617.7019999999995</v>
      </c>
      <c r="M16" s="943">
        <f t="shared" si="5"/>
        <v>0.03517120727688486</v>
      </c>
      <c r="N16" s="941">
        <v>634.9540000000001</v>
      </c>
      <c r="O16" s="942">
        <v>722.7209999999998</v>
      </c>
      <c r="P16" s="942">
        <f t="shared" si="6"/>
        <v>1357.6749999999997</v>
      </c>
      <c r="Q16" s="943">
        <f t="shared" si="7"/>
        <v>0.1915237446369713</v>
      </c>
    </row>
    <row r="17" spans="1:17" s="944" customFormat="1" ht="18" customHeight="1">
      <c r="A17" s="940" t="s">
        <v>272</v>
      </c>
      <c r="B17" s="941">
        <v>268.646</v>
      </c>
      <c r="C17" s="942">
        <v>214.13899999999998</v>
      </c>
      <c r="D17" s="942">
        <f t="shared" si="0"/>
        <v>482.78499999999997</v>
      </c>
      <c r="E17" s="943">
        <f t="shared" si="1"/>
        <v>0.029001481836747094</v>
      </c>
      <c r="F17" s="941">
        <v>166.712</v>
      </c>
      <c r="G17" s="942">
        <v>202.875</v>
      </c>
      <c r="H17" s="942">
        <f t="shared" si="2"/>
        <v>369.587</v>
      </c>
      <c r="I17" s="943">
        <f t="shared" si="3"/>
        <v>0.30628241794218947</v>
      </c>
      <c r="J17" s="941">
        <v>652.1239999999999</v>
      </c>
      <c r="K17" s="942">
        <v>607.7839999999999</v>
      </c>
      <c r="L17" s="942">
        <f t="shared" si="4"/>
        <v>1259.908</v>
      </c>
      <c r="M17" s="943">
        <f t="shared" si="5"/>
        <v>0.027392242463572067</v>
      </c>
      <c r="N17" s="941">
        <v>534.4670000000001</v>
      </c>
      <c r="O17" s="942">
        <v>606.682</v>
      </c>
      <c r="P17" s="942">
        <f t="shared" si="6"/>
        <v>1141.1490000000001</v>
      </c>
      <c r="Q17" s="943">
        <f t="shared" si="7"/>
        <v>0.10406967013071888</v>
      </c>
    </row>
    <row r="18" spans="1:17" s="944" customFormat="1" ht="18" customHeight="1">
      <c r="A18" s="940" t="s">
        <v>281</v>
      </c>
      <c r="B18" s="941">
        <v>163.042</v>
      </c>
      <c r="C18" s="942">
        <v>120.97100000000002</v>
      </c>
      <c r="D18" s="942">
        <f t="shared" si="0"/>
        <v>284.01300000000003</v>
      </c>
      <c r="E18" s="943">
        <f t="shared" si="1"/>
        <v>0.017061006164027576</v>
      </c>
      <c r="F18" s="941">
        <v>132.413</v>
      </c>
      <c r="G18" s="942">
        <v>109.593</v>
      </c>
      <c r="H18" s="942">
        <f t="shared" si="2"/>
        <v>242.00600000000003</v>
      </c>
      <c r="I18" s="943">
        <f t="shared" si="3"/>
        <v>0.17357834103286685</v>
      </c>
      <c r="J18" s="941">
        <v>444.863</v>
      </c>
      <c r="K18" s="942">
        <v>307.815</v>
      </c>
      <c r="L18" s="942">
        <f t="shared" si="4"/>
        <v>752.678</v>
      </c>
      <c r="M18" s="943">
        <f t="shared" si="5"/>
        <v>0.016364320468634612</v>
      </c>
      <c r="N18" s="941">
        <v>438.90700000000004</v>
      </c>
      <c r="O18" s="942">
        <v>341.01599999999996</v>
      </c>
      <c r="P18" s="942">
        <f t="shared" si="6"/>
        <v>779.923</v>
      </c>
      <c r="Q18" s="943">
        <f t="shared" si="7"/>
        <v>-0.034932935687240874</v>
      </c>
    </row>
    <row r="19" spans="1:17" s="944" customFormat="1" ht="18" customHeight="1">
      <c r="A19" s="940" t="s">
        <v>262</v>
      </c>
      <c r="B19" s="941">
        <v>156.743</v>
      </c>
      <c r="C19" s="942">
        <v>91.56400000000004</v>
      </c>
      <c r="D19" s="942">
        <f t="shared" si="0"/>
        <v>248.30700000000002</v>
      </c>
      <c r="E19" s="943">
        <f t="shared" si="1"/>
        <v>0.014916103338830249</v>
      </c>
      <c r="F19" s="941">
        <v>190.28300000000004</v>
      </c>
      <c r="G19" s="942">
        <v>115.656</v>
      </c>
      <c r="H19" s="942">
        <f t="shared" si="2"/>
        <v>305.9390000000001</v>
      </c>
      <c r="I19" s="943">
        <f t="shared" si="3"/>
        <v>-0.18837742164287663</v>
      </c>
      <c r="J19" s="941">
        <v>387.00099999999975</v>
      </c>
      <c r="K19" s="942">
        <v>235.18100000000004</v>
      </c>
      <c r="L19" s="942">
        <f t="shared" si="4"/>
        <v>622.1819999999998</v>
      </c>
      <c r="M19" s="943">
        <f t="shared" si="5"/>
        <v>0.013527146585679422</v>
      </c>
      <c r="N19" s="941">
        <v>561.6539999999995</v>
      </c>
      <c r="O19" s="942">
        <v>357.56</v>
      </c>
      <c r="P19" s="942">
        <f t="shared" si="6"/>
        <v>919.2139999999995</v>
      </c>
      <c r="Q19" s="943">
        <f t="shared" si="7"/>
        <v>-0.32313694090821055</v>
      </c>
    </row>
    <row r="20" spans="1:17" s="944" customFormat="1" ht="18" customHeight="1">
      <c r="A20" s="940" t="s">
        <v>297</v>
      </c>
      <c r="B20" s="941">
        <v>85</v>
      </c>
      <c r="C20" s="942">
        <v>121.5</v>
      </c>
      <c r="D20" s="942">
        <f t="shared" si="0"/>
        <v>206.5</v>
      </c>
      <c r="E20" s="943">
        <f t="shared" si="1"/>
        <v>0.012404706027089233</v>
      </c>
      <c r="F20" s="941">
        <v>89.1</v>
      </c>
      <c r="G20" s="942">
        <v>106.3</v>
      </c>
      <c r="H20" s="942">
        <f t="shared" si="2"/>
        <v>195.39999999999998</v>
      </c>
      <c r="I20" s="943">
        <f t="shared" si="3"/>
        <v>0.05680655066530216</v>
      </c>
      <c r="J20" s="941">
        <v>207.04</v>
      </c>
      <c r="K20" s="942">
        <v>250.9</v>
      </c>
      <c r="L20" s="942">
        <f t="shared" si="4"/>
        <v>457.94</v>
      </c>
      <c r="M20" s="943">
        <f t="shared" si="5"/>
        <v>0.009956285311124457</v>
      </c>
      <c r="N20" s="941">
        <v>242.1</v>
      </c>
      <c r="O20" s="942">
        <v>295.6</v>
      </c>
      <c r="P20" s="942">
        <f t="shared" si="6"/>
        <v>537.7</v>
      </c>
      <c r="Q20" s="943">
        <f t="shared" si="7"/>
        <v>-0.14833550306862575</v>
      </c>
    </row>
    <row r="21" spans="1:17" s="944" customFormat="1" ht="18" customHeight="1">
      <c r="A21" s="940" t="s">
        <v>298</v>
      </c>
      <c r="B21" s="941">
        <v>92.9</v>
      </c>
      <c r="C21" s="942">
        <v>74.1</v>
      </c>
      <c r="D21" s="942">
        <f t="shared" si="0"/>
        <v>167</v>
      </c>
      <c r="E21" s="943">
        <f t="shared" si="1"/>
        <v>0.010031893009800978</v>
      </c>
      <c r="F21" s="941">
        <v>214.52</v>
      </c>
      <c r="G21" s="942">
        <v>179.6</v>
      </c>
      <c r="H21" s="942">
        <f t="shared" si="2"/>
        <v>394.12</v>
      </c>
      <c r="I21" s="943">
        <f t="shared" si="3"/>
        <v>-0.576271186440678</v>
      </c>
      <c r="J21" s="941">
        <v>296.4</v>
      </c>
      <c r="K21" s="942">
        <v>228.98</v>
      </c>
      <c r="L21" s="942">
        <f t="shared" si="4"/>
        <v>525.38</v>
      </c>
      <c r="M21" s="943">
        <f t="shared" si="5"/>
        <v>0.011422529538276995</v>
      </c>
      <c r="N21" s="941">
        <v>417.42</v>
      </c>
      <c r="O21" s="942">
        <v>351.89699999999993</v>
      </c>
      <c r="P21" s="942">
        <f t="shared" si="6"/>
        <v>769.317</v>
      </c>
      <c r="Q21" s="943">
        <f t="shared" si="7"/>
        <v>-0.31708255504557936</v>
      </c>
    </row>
    <row r="22" spans="1:17" s="944" customFormat="1" ht="18" customHeight="1">
      <c r="A22" s="940" t="s">
        <v>267</v>
      </c>
      <c r="B22" s="941">
        <v>73.959</v>
      </c>
      <c r="C22" s="942">
        <v>84.66099999999997</v>
      </c>
      <c r="D22" s="942">
        <f t="shared" si="0"/>
        <v>158.61999999999998</v>
      </c>
      <c r="E22" s="943">
        <f t="shared" si="1"/>
        <v>0.0095284962228421</v>
      </c>
      <c r="F22" s="941">
        <v>62.647999999999996</v>
      </c>
      <c r="G22" s="942">
        <v>74.1</v>
      </c>
      <c r="H22" s="942">
        <f t="shared" si="2"/>
        <v>136.748</v>
      </c>
      <c r="I22" s="943">
        <f t="shared" si="3"/>
        <v>0.15994383830110848</v>
      </c>
      <c r="J22" s="941">
        <v>195.58099999999996</v>
      </c>
      <c r="K22" s="942">
        <v>206.75800000000004</v>
      </c>
      <c r="L22" s="942">
        <f t="shared" si="4"/>
        <v>402.339</v>
      </c>
      <c r="M22" s="943">
        <f t="shared" si="5"/>
        <v>0.008747438257834002</v>
      </c>
      <c r="N22" s="941">
        <v>164.59</v>
      </c>
      <c r="O22" s="942">
        <v>165.556</v>
      </c>
      <c r="P22" s="942">
        <f t="shared" si="6"/>
        <v>330.146</v>
      </c>
      <c r="Q22" s="943">
        <f t="shared" si="7"/>
        <v>0.2186699217921768</v>
      </c>
    </row>
    <row r="23" spans="1:17" s="944" customFormat="1" ht="18" customHeight="1">
      <c r="A23" s="940" t="s">
        <v>264</v>
      </c>
      <c r="B23" s="941">
        <v>63.194</v>
      </c>
      <c r="C23" s="942">
        <v>73.899</v>
      </c>
      <c r="D23" s="942">
        <f t="shared" si="0"/>
        <v>137.09300000000002</v>
      </c>
      <c r="E23" s="943">
        <f t="shared" si="1"/>
        <v>0.008235343164027818</v>
      </c>
      <c r="F23" s="941">
        <v>33.263</v>
      </c>
      <c r="G23" s="942">
        <v>66.74</v>
      </c>
      <c r="H23" s="942">
        <f t="shared" si="2"/>
        <v>100.00299999999999</v>
      </c>
      <c r="I23" s="943">
        <f t="shared" si="3"/>
        <v>0.3708888733338003</v>
      </c>
      <c r="J23" s="941">
        <v>173.02299999999997</v>
      </c>
      <c r="K23" s="942">
        <v>200.35200000000003</v>
      </c>
      <c r="L23" s="942">
        <f t="shared" si="4"/>
        <v>373.375</v>
      </c>
      <c r="M23" s="943">
        <f t="shared" si="5"/>
        <v>0.008117718539636403</v>
      </c>
      <c r="N23" s="941">
        <v>152.315</v>
      </c>
      <c r="O23" s="942">
        <v>248.11800000000008</v>
      </c>
      <c r="P23" s="942">
        <f t="shared" si="6"/>
        <v>400.4330000000001</v>
      </c>
      <c r="Q23" s="943">
        <f t="shared" si="7"/>
        <v>-0.06757185346862049</v>
      </c>
    </row>
    <row r="24" spans="1:17" s="944" customFormat="1" ht="18" customHeight="1">
      <c r="A24" s="940" t="s">
        <v>299</v>
      </c>
      <c r="B24" s="941">
        <v>55.586</v>
      </c>
      <c r="C24" s="942">
        <v>75.58599999999998</v>
      </c>
      <c r="D24" s="942">
        <f t="shared" si="0"/>
        <v>131.17199999999997</v>
      </c>
      <c r="E24" s="943">
        <f t="shared" si="1"/>
        <v>0.007879661496297086</v>
      </c>
      <c r="F24" s="941">
        <v>136.51600000000002</v>
      </c>
      <c r="G24" s="942">
        <v>276.103</v>
      </c>
      <c r="H24" s="942">
        <f t="shared" si="2"/>
        <v>412.619</v>
      </c>
      <c r="I24" s="943">
        <f t="shared" si="3"/>
        <v>-0.6820989823541815</v>
      </c>
      <c r="J24" s="941">
        <v>177.96699999999998</v>
      </c>
      <c r="K24" s="942">
        <v>298.497</v>
      </c>
      <c r="L24" s="942">
        <f t="shared" si="4"/>
        <v>476.464</v>
      </c>
      <c r="M24" s="943">
        <f t="shared" si="5"/>
        <v>0.01035902416141766</v>
      </c>
      <c r="N24" s="941">
        <v>269.87300000000005</v>
      </c>
      <c r="O24" s="942">
        <v>596.499</v>
      </c>
      <c r="P24" s="942">
        <f t="shared" si="6"/>
        <v>866.3720000000001</v>
      </c>
      <c r="Q24" s="943">
        <f t="shared" si="7"/>
        <v>-0.45004686208695577</v>
      </c>
    </row>
    <row r="25" spans="1:17" s="944" customFormat="1" ht="18" customHeight="1">
      <c r="A25" s="940" t="s">
        <v>263</v>
      </c>
      <c r="B25" s="941">
        <v>68.047</v>
      </c>
      <c r="C25" s="942">
        <v>47.732</v>
      </c>
      <c r="D25" s="942">
        <f t="shared" si="0"/>
        <v>115.779</v>
      </c>
      <c r="E25" s="943">
        <f t="shared" si="1"/>
        <v>0.0069549852741422</v>
      </c>
      <c r="F25" s="941">
        <v>36.481</v>
      </c>
      <c r="G25" s="942">
        <v>104.57799999999999</v>
      </c>
      <c r="H25" s="942">
        <f t="shared" si="2"/>
        <v>141.059</v>
      </c>
      <c r="I25" s="943">
        <f t="shared" si="3"/>
        <v>-0.1792157891378785</v>
      </c>
      <c r="J25" s="941">
        <v>261.81200000000007</v>
      </c>
      <c r="K25" s="942">
        <v>136.52700000000002</v>
      </c>
      <c r="L25" s="942">
        <f t="shared" si="4"/>
        <v>398.33900000000006</v>
      </c>
      <c r="M25" s="943">
        <f t="shared" si="5"/>
        <v>0.008660472408062204</v>
      </c>
      <c r="N25" s="941">
        <v>87.628</v>
      </c>
      <c r="O25" s="942">
        <v>186.294</v>
      </c>
      <c r="P25" s="942">
        <f t="shared" si="6"/>
        <v>273.922</v>
      </c>
      <c r="Q25" s="943">
        <f t="shared" si="7"/>
        <v>0.45420594183745755</v>
      </c>
    </row>
    <row r="26" spans="1:17" s="944" customFormat="1" ht="18" customHeight="1">
      <c r="A26" s="940" t="s">
        <v>288</v>
      </c>
      <c r="B26" s="941">
        <v>52.315</v>
      </c>
      <c r="C26" s="942">
        <v>62.631</v>
      </c>
      <c r="D26" s="942">
        <f t="shared" si="0"/>
        <v>114.946</v>
      </c>
      <c r="E26" s="943">
        <f t="shared" si="1"/>
        <v>0.0069049459515244495</v>
      </c>
      <c r="F26" s="941">
        <v>43.848</v>
      </c>
      <c r="G26" s="942">
        <v>48.356</v>
      </c>
      <c r="H26" s="942">
        <f t="shared" si="2"/>
        <v>92.20400000000001</v>
      </c>
      <c r="I26" s="943">
        <f t="shared" si="3"/>
        <v>0.2466487354127802</v>
      </c>
      <c r="J26" s="941">
        <v>112.03800000000001</v>
      </c>
      <c r="K26" s="942">
        <v>154.677</v>
      </c>
      <c r="L26" s="942">
        <f t="shared" si="4"/>
        <v>266.71500000000003</v>
      </c>
      <c r="M26" s="943">
        <f t="shared" si="5"/>
        <v>0.0057987741554713715</v>
      </c>
      <c r="N26" s="941">
        <v>93.80800000000002</v>
      </c>
      <c r="O26" s="942">
        <v>152.11399999999998</v>
      </c>
      <c r="P26" s="942">
        <f t="shared" si="6"/>
        <v>245.922</v>
      </c>
      <c r="Q26" s="943">
        <f t="shared" si="7"/>
        <v>0.08455119916070974</v>
      </c>
    </row>
    <row r="27" spans="1:17" s="944" customFormat="1" ht="18" customHeight="1">
      <c r="A27" s="940" t="s">
        <v>266</v>
      </c>
      <c r="B27" s="941">
        <v>86.37</v>
      </c>
      <c r="C27" s="942">
        <v>26.772</v>
      </c>
      <c r="D27" s="942">
        <f t="shared" si="0"/>
        <v>113.142</v>
      </c>
      <c r="E27" s="943">
        <f t="shared" si="1"/>
        <v>0.006796577478532348</v>
      </c>
      <c r="F27" s="941">
        <v>82.94800000000001</v>
      </c>
      <c r="G27" s="942">
        <v>35.541</v>
      </c>
      <c r="H27" s="942">
        <f t="shared" si="2"/>
        <v>118.489</v>
      </c>
      <c r="I27" s="943">
        <f t="shared" si="3"/>
        <v>-0.04512655183181569</v>
      </c>
      <c r="J27" s="941">
        <v>241.718</v>
      </c>
      <c r="K27" s="942">
        <v>85.311</v>
      </c>
      <c r="L27" s="942">
        <f t="shared" si="4"/>
        <v>327.029</v>
      </c>
      <c r="M27" s="943">
        <f t="shared" si="5"/>
        <v>0.007110088721255448</v>
      </c>
      <c r="N27" s="941">
        <v>232.17200000000003</v>
      </c>
      <c r="O27" s="942">
        <v>97.47100000000003</v>
      </c>
      <c r="P27" s="942">
        <f t="shared" si="6"/>
        <v>329.64300000000003</v>
      </c>
      <c r="Q27" s="943">
        <f t="shared" si="7"/>
        <v>-0.007929790712983498</v>
      </c>
    </row>
    <row r="28" spans="1:17" s="944" customFormat="1" ht="18" customHeight="1">
      <c r="A28" s="940" t="s">
        <v>261</v>
      </c>
      <c r="B28" s="941">
        <v>51.373999999999995</v>
      </c>
      <c r="C28" s="942">
        <v>57.617</v>
      </c>
      <c r="D28" s="942">
        <f t="shared" si="0"/>
        <v>108.99099999999999</v>
      </c>
      <c r="E28" s="943">
        <f t="shared" si="1"/>
        <v>0.006547221862462384</v>
      </c>
      <c r="F28" s="941">
        <v>60.80399999999999</v>
      </c>
      <c r="G28" s="942">
        <v>61.18300000000001</v>
      </c>
      <c r="H28" s="942">
        <f t="shared" si="2"/>
        <v>121.987</v>
      </c>
      <c r="I28" s="943">
        <f t="shared" si="3"/>
        <v>-0.10653594235451325</v>
      </c>
      <c r="J28" s="941">
        <v>136.16899999999995</v>
      </c>
      <c r="K28" s="942">
        <v>128.81800000000004</v>
      </c>
      <c r="L28" s="942">
        <f t="shared" si="4"/>
        <v>264.98699999999997</v>
      </c>
      <c r="M28" s="943">
        <f t="shared" si="5"/>
        <v>0.005761204908369953</v>
      </c>
      <c r="N28" s="941">
        <v>233.88</v>
      </c>
      <c r="O28" s="942">
        <v>195.66900000000007</v>
      </c>
      <c r="P28" s="942">
        <f t="shared" si="6"/>
        <v>429.5490000000001</v>
      </c>
      <c r="Q28" s="943">
        <f t="shared" si="7"/>
        <v>-0.3831041394578968</v>
      </c>
    </row>
    <row r="29" spans="1:17" s="944" customFormat="1" ht="18" customHeight="1">
      <c r="A29" s="940" t="s">
        <v>280</v>
      </c>
      <c r="B29" s="941">
        <v>23.845</v>
      </c>
      <c r="C29" s="942">
        <v>76.943</v>
      </c>
      <c r="D29" s="942">
        <f t="shared" si="0"/>
        <v>100.788</v>
      </c>
      <c r="E29" s="943">
        <f t="shared" si="1"/>
        <v>0.006054457680669586</v>
      </c>
      <c r="F29" s="941">
        <v>65.78299999999999</v>
      </c>
      <c r="G29" s="942">
        <v>139.685</v>
      </c>
      <c r="H29" s="942">
        <f t="shared" si="2"/>
        <v>205.468</v>
      </c>
      <c r="I29" s="943">
        <f t="shared" si="3"/>
        <v>-0.5094710611871435</v>
      </c>
      <c r="J29" s="941">
        <v>161.475</v>
      </c>
      <c r="K29" s="942">
        <v>305.89400000000006</v>
      </c>
      <c r="L29" s="942">
        <f t="shared" si="4"/>
        <v>467.369</v>
      </c>
      <c r="M29" s="943">
        <f t="shared" si="5"/>
        <v>0.010161285560499032</v>
      </c>
      <c r="N29" s="941">
        <v>298.72600000000006</v>
      </c>
      <c r="O29" s="942">
        <v>446.46600000000007</v>
      </c>
      <c r="P29" s="942">
        <f t="shared" si="6"/>
        <v>745.1920000000001</v>
      </c>
      <c r="Q29" s="943">
        <f t="shared" si="7"/>
        <v>-0.37282069587435196</v>
      </c>
    </row>
    <row r="30" spans="1:17" s="944" customFormat="1" ht="18" customHeight="1">
      <c r="A30" s="940" t="s">
        <v>300</v>
      </c>
      <c r="B30" s="941">
        <v>65.915</v>
      </c>
      <c r="C30" s="942">
        <v>31.632</v>
      </c>
      <c r="D30" s="942">
        <f t="shared" si="0"/>
        <v>97.54700000000001</v>
      </c>
      <c r="E30" s="943">
        <f t="shared" si="1"/>
        <v>0.005859766870820695</v>
      </c>
      <c r="F30" s="941">
        <v>1.285</v>
      </c>
      <c r="G30" s="942">
        <v>7.3709999999999996</v>
      </c>
      <c r="H30" s="942">
        <f t="shared" si="2"/>
        <v>8.655999999999999</v>
      </c>
      <c r="I30" s="943">
        <f t="shared" si="3"/>
        <v>10.269292975970428</v>
      </c>
      <c r="J30" s="941">
        <v>204.10899999999998</v>
      </c>
      <c r="K30" s="942">
        <v>198.434</v>
      </c>
      <c r="L30" s="942">
        <f t="shared" si="4"/>
        <v>402.543</v>
      </c>
      <c r="M30" s="943">
        <f t="shared" si="5"/>
        <v>0.008751873516172364</v>
      </c>
      <c r="N30" s="941">
        <v>5.576</v>
      </c>
      <c r="O30" s="942">
        <v>31.963</v>
      </c>
      <c r="P30" s="942">
        <f t="shared" si="6"/>
        <v>37.539</v>
      </c>
      <c r="Q30" s="943">
        <f t="shared" si="7"/>
        <v>9.723327739151282</v>
      </c>
    </row>
    <row r="31" spans="1:17" s="944" customFormat="1" ht="18" customHeight="1">
      <c r="A31" s="940" t="s">
        <v>271</v>
      </c>
      <c r="B31" s="941">
        <v>30.299000000000003</v>
      </c>
      <c r="C31" s="942">
        <v>66.15599999999999</v>
      </c>
      <c r="D31" s="942">
        <f t="shared" si="0"/>
        <v>96.455</v>
      </c>
      <c r="E31" s="943">
        <f t="shared" si="1"/>
        <v>0.0057941691033554085</v>
      </c>
      <c r="F31" s="941">
        <v>43.901</v>
      </c>
      <c r="G31" s="942">
        <v>86.75899999999999</v>
      </c>
      <c r="H31" s="942">
        <f t="shared" si="2"/>
        <v>130.66</v>
      </c>
      <c r="I31" s="943">
        <f t="shared" si="3"/>
        <v>-0.2617863156283484</v>
      </c>
      <c r="J31" s="941">
        <v>79.975</v>
      </c>
      <c r="K31" s="942">
        <v>171.545</v>
      </c>
      <c r="L31" s="942">
        <f t="shared" si="4"/>
        <v>251.51999999999998</v>
      </c>
      <c r="M31" s="943">
        <f t="shared" si="5"/>
        <v>0.005468412633650747</v>
      </c>
      <c r="N31" s="941">
        <v>123.83199999999998</v>
      </c>
      <c r="O31" s="942">
        <v>256.42400000000004</v>
      </c>
      <c r="P31" s="942">
        <f t="shared" si="6"/>
        <v>380.25600000000003</v>
      </c>
      <c r="Q31" s="943">
        <f t="shared" si="7"/>
        <v>-0.33855087099217374</v>
      </c>
    </row>
    <row r="32" spans="1:17" s="944" customFormat="1" ht="18" customHeight="1">
      <c r="A32" s="940" t="s">
        <v>282</v>
      </c>
      <c r="B32" s="941">
        <v>57.307</v>
      </c>
      <c r="C32" s="942">
        <v>21.135</v>
      </c>
      <c r="D32" s="942">
        <f t="shared" si="0"/>
        <v>78.44200000000001</v>
      </c>
      <c r="E32" s="943">
        <f t="shared" si="1"/>
        <v>0.004712106296256338</v>
      </c>
      <c r="F32" s="941">
        <v>6.283000000000001</v>
      </c>
      <c r="G32" s="942">
        <v>10.099</v>
      </c>
      <c r="H32" s="942">
        <f t="shared" si="2"/>
        <v>16.382</v>
      </c>
      <c r="I32" s="943">
        <f t="shared" si="3"/>
        <v>3.7883042363569768</v>
      </c>
      <c r="J32" s="941">
        <v>73.615</v>
      </c>
      <c r="K32" s="942">
        <v>35.95200000000001</v>
      </c>
      <c r="L32" s="942">
        <f t="shared" si="4"/>
        <v>109.56700000000001</v>
      </c>
      <c r="M32" s="943">
        <f t="shared" si="5"/>
        <v>0.002382146815486687</v>
      </c>
      <c r="N32" s="941">
        <v>19.456000000000003</v>
      </c>
      <c r="O32" s="942">
        <v>28.562000000000005</v>
      </c>
      <c r="P32" s="942">
        <f t="shared" si="6"/>
        <v>48.01800000000001</v>
      </c>
      <c r="Q32" s="943">
        <f t="shared" si="7"/>
        <v>1.2817901620225745</v>
      </c>
    </row>
    <row r="33" spans="1:17" s="944" customFormat="1" ht="18" customHeight="1">
      <c r="A33" s="940" t="s">
        <v>301</v>
      </c>
      <c r="B33" s="941">
        <v>34.76</v>
      </c>
      <c r="C33" s="942">
        <v>42.403</v>
      </c>
      <c r="D33" s="942">
        <f t="shared" si="0"/>
        <v>77.163</v>
      </c>
      <c r="E33" s="943">
        <f t="shared" si="1"/>
        <v>0.0046352752114687</v>
      </c>
      <c r="F33" s="941">
        <v>13</v>
      </c>
      <c r="G33" s="942">
        <v>18</v>
      </c>
      <c r="H33" s="942">
        <f t="shared" si="2"/>
        <v>31</v>
      </c>
      <c r="I33" s="943">
        <f t="shared" si="3"/>
        <v>1.4891290322580644</v>
      </c>
      <c r="J33" s="941">
        <v>55.731</v>
      </c>
      <c r="K33" s="942">
        <v>106.108</v>
      </c>
      <c r="L33" s="942">
        <f t="shared" si="4"/>
        <v>161.839</v>
      </c>
      <c r="M33" s="943">
        <f t="shared" si="5"/>
        <v>0.0035186165403045615</v>
      </c>
      <c r="N33" s="941">
        <v>53.4</v>
      </c>
      <c r="O33" s="942">
        <v>72.18</v>
      </c>
      <c r="P33" s="942">
        <f t="shared" si="6"/>
        <v>125.58000000000001</v>
      </c>
      <c r="Q33" s="943">
        <f t="shared" si="7"/>
        <v>0.2887322822105429</v>
      </c>
    </row>
    <row r="34" spans="1:17" s="944" customFormat="1" ht="18" customHeight="1">
      <c r="A34" s="940" t="s">
        <v>289</v>
      </c>
      <c r="B34" s="941">
        <v>32.459</v>
      </c>
      <c r="C34" s="942">
        <v>39.536</v>
      </c>
      <c r="D34" s="942">
        <f t="shared" si="0"/>
        <v>71.995</v>
      </c>
      <c r="E34" s="943">
        <f t="shared" si="1"/>
        <v>0.004324827169105518</v>
      </c>
      <c r="F34" s="941">
        <v>22.054</v>
      </c>
      <c r="G34" s="942">
        <v>33.83</v>
      </c>
      <c r="H34" s="942">
        <f t="shared" si="2"/>
        <v>55.884</v>
      </c>
      <c r="I34" s="943">
        <f t="shared" si="3"/>
        <v>0.2882936081883902</v>
      </c>
      <c r="J34" s="941">
        <v>73.381</v>
      </c>
      <c r="K34" s="942">
        <v>94.14800000000001</v>
      </c>
      <c r="L34" s="942">
        <f t="shared" si="4"/>
        <v>167.529</v>
      </c>
      <c r="M34" s="943">
        <f t="shared" si="5"/>
        <v>0.003642325461604946</v>
      </c>
      <c r="N34" s="941">
        <v>70.16400000000003</v>
      </c>
      <c r="O34" s="942">
        <v>101.13800000000003</v>
      </c>
      <c r="P34" s="942">
        <f t="shared" si="6"/>
        <v>171.30200000000008</v>
      </c>
      <c r="Q34" s="943">
        <f t="shared" si="7"/>
        <v>-0.022025428774912648</v>
      </c>
    </row>
    <row r="35" spans="1:17" s="944" customFormat="1" ht="18" customHeight="1">
      <c r="A35" s="940" t="s">
        <v>302</v>
      </c>
      <c r="B35" s="941">
        <v>11.5</v>
      </c>
      <c r="C35" s="942">
        <v>52.5</v>
      </c>
      <c r="D35" s="942">
        <f t="shared" si="0"/>
        <v>64</v>
      </c>
      <c r="E35" s="943">
        <f t="shared" si="1"/>
        <v>0.0038445578001632488</v>
      </c>
      <c r="F35" s="941">
        <v>3.78</v>
      </c>
      <c r="G35" s="942">
        <v>37.8</v>
      </c>
      <c r="H35" s="942">
        <f t="shared" si="2"/>
        <v>41.58</v>
      </c>
      <c r="I35" s="943">
        <f t="shared" si="3"/>
        <v>0.5392015392015392</v>
      </c>
      <c r="J35" s="941">
        <v>13.8</v>
      </c>
      <c r="K35" s="942">
        <v>63.4</v>
      </c>
      <c r="L35" s="942">
        <f t="shared" si="4"/>
        <v>77.2</v>
      </c>
      <c r="M35" s="943">
        <f t="shared" si="5"/>
        <v>0.0016784409005957289</v>
      </c>
      <c r="N35" s="941">
        <v>13.92</v>
      </c>
      <c r="O35" s="942">
        <v>159.3</v>
      </c>
      <c r="P35" s="942">
        <f t="shared" si="6"/>
        <v>173.22</v>
      </c>
      <c r="Q35" s="943">
        <f t="shared" si="7"/>
        <v>-0.5543239810645422</v>
      </c>
    </row>
    <row r="36" spans="1:17" s="944" customFormat="1" ht="18" customHeight="1">
      <c r="A36" s="940" t="s">
        <v>303</v>
      </c>
      <c r="B36" s="941">
        <v>25.68</v>
      </c>
      <c r="C36" s="942">
        <v>25.28</v>
      </c>
      <c r="D36" s="942">
        <f t="shared" si="0"/>
        <v>50.96</v>
      </c>
      <c r="E36" s="943">
        <f t="shared" si="1"/>
        <v>0.003061229148379987</v>
      </c>
      <c r="F36" s="941">
        <v>13.46</v>
      </c>
      <c r="G36" s="942">
        <v>38.56</v>
      </c>
      <c r="H36" s="942">
        <f t="shared" si="2"/>
        <v>52.02</v>
      </c>
      <c r="I36" s="943">
        <f t="shared" si="3"/>
        <v>-0.020376778162245368</v>
      </c>
      <c r="J36" s="941">
        <v>55.75</v>
      </c>
      <c r="K36" s="942">
        <v>75.46</v>
      </c>
      <c r="L36" s="942">
        <f t="shared" si="4"/>
        <v>131.20999999999998</v>
      </c>
      <c r="M36" s="943">
        <f t="shared" si="5"/>
        <v>0.00285269728713945</v>
      </c>
      <c r="N36" s="941">
        <v>33.47</v>
      </c>
      <c r="O36" s="942">
        <v>84</v>
      </c>
      <c r="P36" s="942">
        <f t="shared" si="6"/>
        <v>117.47</v>
      </c>
      <c r="Q36" s="943">
        <f t="shared" si="7"/>
        <v>0.1169660338809908</v>
      </c>
    </row>
    <row r="37" spans="1:17" s="944" customFormat="1" ht="18" customHeight="1">
      <c r="A37" s="940" t="s">
        <v>275</v>
      </c>
      <c r="B37" s="941">
        <v>10.97</v>
      </c>
      <c r="C37" s="942">
        <v>28.706000000000003</v>
      </c>
      <c r="D37" s="942">
        <f t="shared" si="0"/>
        <v>39.676</v>
      </c>
      <c r="E37" s="943">
        <f t="shared" si="1"/>
        <v>0.002383385551238704</v>
      </c>
      <c r="F37" s="941">
        <v>88.25</v>
      </c>
      <c r="G37" s="942">
        <v>110.983</v>
      </c>
      <c r="H37" s="942">
        <f t="shared" si="2"/>
        <v>199.233</v>
      </c>
      <c r="I37" s="943">
        <f t="shared" si="3"/>
        <v>-0.8008562838485592</v>
      </c>
      <c r="J37" s="941">
        <v>30.18</v>
      </c>
      <c r="K37" s="942">
        <v>73.585</v>
      </c>
      <c r="L37" s="942">
        <f t="shared" si="4"/>
        <v>103.76499999999999</v>
      </c>
      <c r="M37" s="943">
        <f t="shared" si="5"/>
        <v>0.0022560028503926916</v>
      </c>
      <c r="N37" s="941">
        <v>266.653</v>
      </c>
      <c r="O37" s="942">
        <v>317.87600000000003</v>
      </c>
      <c r="P37" s="942">
        <f t="shared" si="6"/>
        <v>584.529</v>
      </c>
      <c r="Q37" s="943">
        <f t="shared" si="7"/>
        <v>-0.8224810060749767</v>
      </c>
    </row>
    <row r="38" spans="1:17" s="944" customFormat="1" ht="18" customHeight="1">
      <c r="A38" s="940" t="s">
        <v>304</v>
      </c>
      <c r="B38" s="941">
        <v>17.94</v>
      </c>
      <c r="C38" s="942">
        <v>19.28</v>
      </c>
      <c r="D38" s="942">
        <f t="shared" si="0"/>
        <v>37.22</v>
      </c>
      <c r="E38" s="943">
        <f t="shared" si="1"/>
        <v>0.002235850645657439</v>
      </c>
      <c r="F38" s="941">
        <v>14.24</v>
      </c>
      <c r="G38" s="942">
        <v>11.3</v>
      </c>
      <c r="H38" s="942">
        <f t="shared" si="2"/>
        <v>25.54</v>
      </c>
      <c r="I38" s="943">
        <f t="shared" si="3"/>
        <v>0.45732184808144094</v>
      </c>
      <c r="J38" s="941">
        <v>40.69</v>
      </c>
      <c r="K38" s="942">
        <v>53.08</v>
      </c>
      <c r="L38" s="942">
        <f t="shared" si="4"/>
        <v>93.77</v>
      </c>
      <c r="M38" s="943">
        <f t="shared" si="5"/>
        <v>0.002038696933275408</v>
      </c>
      <c r="N38" s="941">
        <v>45.56</v>
      </c>
      <c r="O38" s="942">
        <v>40.76</v>
      </c>
      <c r="P38" s="942">
        <f t="shared" si="6"/>
        <v>86.32</v>
      </c>
      <c r="Q38" s="943">
        <f t="shared" si="7"/>
        <v>0.08630676552363292</v>
      </c>
    </row>
    <row r="39" spans="1:17" s="944" customFormat="1" ht="18" customHeight="1">
      <c r="A39" s="940" t="s">
        <v>305</v>
      </c>
      <c r="B39" s="941">
        <v>12.555</v>
      </c>
      <c r="C39" s="942">
        <v>21.092</v>
      </c>
      <c r="D39" s="942">
        <f t="shared" si="0"/>
        <v>33.647</v>
      </c>
      <c r="E39" s="943">
        <f t="shared" si="1"/>
        <v>0.0020212161922202004</v>
      </c>
      <c r="F39" s="941">
        <v>11.012</v>
      </c>
      <c r="G39" s="942">
        <v>11.367</v>
      </c>
      <c r="H39" s="942">
        <f t="shared" si="2"/>
        <v>22.379</v>
      </c>
      <c r="I39" s="943">
        <f t="shared" si="3"/>
        <v>0.5035077528039678</v>
      </c>
      <c r="J39" s="941">
        <v>22.982</v>
      </c>
      <c r="K39" s="942">
        <v>36.213</v>
      </c>
      <c r="L39" s="942">
        <f t="shared" si="4"/>
        <v>59.195</v>
      </c>
      <c r="M39" s="943">
        <f t="shared" si="5"/>
        <v>0.0012869858693104167</v>
      </c>
      <c r="N39" s="941">
        <v>30.704</v>
      </c>
      <c r="O39" s="942">
        <v>35.433</v>
      </c>
      <c r="P39" s="942">
        <f t="shared" si="6"/>
        <v>66.137</v>
      </c>
      <c r="Q39" s="943">
        <f t="shared" si="7"/>
        <v>-0.10496393849131347</v>
      </c>
    </row>
    <row r="40" spans="1:17" s="944" customFormat="1" ht="18" customHeight="1">
      <c r="A40" s="940" t="s">
        <v>306</v>
      </c>
      <c r="B40" s="941">
        <v>13.5</v>
      </c>
      <c r="C40" s="942">
        <v>20</v>
      </c>
      <c r="D40" s="942">
        <f t="shared" si="0"/>
        <v>33.5</v>
      </c>
      <c r="E40" s="943">
        <f t="shared" si="1"/>
        <v>0.0020123857235229505</v>
      </c>
      <c r="F40" s="941"/>
      <c r="G40" s="942"/>
      <c r="H40" s="942">
        <f t="shared" si="2"/>
        <v>0</v>
      </c>
      <c r="I40" s="943"/>
      <c r="J40" s="941">
        <v>17.4</v>
      </c>
      <c r="K40" s="942">
        <v>30</v>
      </c>
      <c r="L40" s="942">
        <f t="shared" si="4"/>
        <v>47.4</v>
      </c>
      <c r="M40" s="943">
        <f t="shared" si="5"/>
        <v>0.0010305453197958232</v>
      </c>
      <c r="N40" s="941"/>
      <c r="O40" s="942"/>
      <c r="P40" s="942">
        <f t="shared" si="6"/>
        <v>0</v>
      </c>
      <c r="Q40" s="943"/>
    </row>
    <row r="41" spans="1:17" s="944" customFormat="1" ht="18" customHeight="1">
      <c r="A41" s="940" t="s">
        <v>268</v>
      </c>
      <c r="B41" s="941">
        <v>10.566</v>
      </c>
      <c r="C41" s="942">
        <v>21.545</v>
      </c>
      <c r="D41" s="942">
        <f t="shared" si="0"/>
        <v>32.111000000000004</v>
      </c>
      <c r="E41" s="943">
        <f t="shared" si="1"/>
        <v>0.0019289468050162828</v>
      </c>
      <c r="F41" s="941">
        <v>11.492</v>
      </c>
      <c r="G41" s="942">
        <v>18.825999999999997</v>
      </c>
      <c r="H41" s="942">
        <f t="shared" si="2"/>
        <v>30.317999999999998</v>
      </c>
      <c r="I41" s="943">
        <f aca="true" t="shared" si="8" ref="I41:I49">(D41/H41-1)</f>
        <v>0.05913978494623673</v>
      </c>
      <c r="J41" s="941">
        <v>32.56599999999999</v>
      </c>
      <c r="K41" s="942">
        <v>60.49</v>
      </c>
      <c r="L41" s="942">
        <f t="shared" si="4"/>
        <v>93.05599999999998</v>
      </c>
      <c r="M41" s="943">
        <f t="shared" si="5"/>
        <v>0.0020231735290911416</v>
      </c>
      <c r="N41" s="941">
        <v>48.283</v>
      </c>
      <c r="O41" s="942">
        <v>66.30900000000001</v>
      </c>
      <c r="P41" s="942">
        <f t="shared" si="6"/>
        <v>114.59200000000001</v>
      </c>
      <c r="Q41" s="943">
        <f aca="true" t="shared" si="9" ref="Q41:Q49">(L41/P41-1)</f>
        <v>-0.18793633063390136</v>
      </c>
    </row>
    <row r="42" spans="1:17" s="944" customFormat="1" ht="18" customHeight="1">
      <c r="A42" s="940" t="s">
        <v>307</v>
      </c>
      <c r="B42" s="941">
        <v>14.78</v>
      </c>
      <c r="C42" s="942">
        <v>15.74</v>
      </c>
      <c r="D42" s="942">
        <f t="shared" si="0"/>
        <v>30.52</v>
      </c>
      <c r="E42" s="943">
        <f t="shared" si="1"/>
        <v>0.0018333735009528492</v>
      </c>
      <c r="F42" s="941">
        <v>18.11</v>
      </c>
      <c r="G42" s="942">
        <v>49.56</v>
      </c>
      <c r="H42" s="942">
        <f t="shared" si="2"/>
        <v>67.67</v>
      </c>
      <c r="I42" s="943">
        <f t="shared" si="8"/>
        <v>-0.548987734594355</v>
      </c>
      <c r="J42" s="941">
        <v>29.904000000000003</v>
      </c>
      <c r="K42" s="942">
        <v>56.04</v>
      </c>
      <c r="L42" s="942">
        <f t="shared" si="4"/>
        <v>85.944</v>
      </c>
      <c r="M42" s="943">
        <f t="shared" si="5"/>
        <v>0.0018685482481968826</v>
      </c>
      <c r="N42" s="941">
        <v>36.06</v>
      </c>
      <c r="O42" s="942">
        <v>80.65</v>
      </c>
      <c r="P42" s="942">
        <f t="shared" si="6"/>
        <v>116.71000000000001</v>
      </c>
      <c r="Q42" s="943">
        <f t="shared" si="9"/>
        <v>-0.26361065889812363</v>
      </c>
    </row>
    <row r="43" spans="1:17" s="944" customFormat="1" ht="18" customHeight="1">
      <c r="A43" s="940" t="s">
        <v>274</v>
      </c>
      <c r="B43" s="941">
        <v>8.232999999999999</v>
      </c>
      <c r="C43" s="942">
        <v>20.368999999999996</v>
      </c>
      <c r="D43" s="942">
        <f t="shared" si="0"/>
        <v>28.601999999999997</v>
      </c>
      <c r="E43" s="943">
        <f t="shared" si="1"/>
        <v>0.0017181569093792067</v>
      </c>
      <c r="F43" s="941">
        <v>5.0280000000000005</v>
      </c>
      <c r="G43" s="942">
        <v>14.597999999999999</v>
      </c>
      <c r="H43" s="942">
        <f t="shared" si="2"/>
        <v>19.625999999999998</v>
      </c>
      <c r="I43" s="943">
        <f t="shared" si="8"/>
        <v>0.4573524915927851</v>
      </c>
      <c r="J43" s="941">
        <v>29.513000000000005</v>
      </c>
      <c r="K43" s="942">
        <v>53.351000000000006</v>
      </c>
      <c r="L43" s="942">
        <f t="shared" si="4"/>
        <v>82.864</v>
      </c>
      <c r="M43" s="943">
        <f t="shared" si="5"/>
        <v>0.0018015845438725969</v>
      </c>
      <c r="N43" s="941">
        <v>31.401000000000003</v>
      </c>
      <c r="O43" s="942">
        <v>57.01400000000001</v>
      </c>
      <c r="P43" s="942">
        <f t="shared" si="6"/>
        <v>88.41500000000002</v>
      </c>
      <c r="Q43" s="943">
        <f t="shared" si="9"/>
        <v>-0.06278346434428561</v>
      </c>
    </row>
    <row r="44" spans="1:17" s="944" customFormat="1" ht="18" customHeight="1">
      <c r="A44" s="940" t="s">
        <v>308</v>
      </c>
      <c r="B44" s="941">
        <v>6</v>
      </c>
      <c r="C44" s="942">
        <v>21.5</v>
      </c>
      <c r="D44" s="942">
        <f t="shared" si="0"/>
        <v>27.5</v>
      </c>
      <c r="E44" s="943">
        <f t="shared" si="1"/>
        <v>0.001651958429757646</v>
      </c>
      <c r="F44" s="941">
        <v>1.8</v>
      </c>
      <c r="G44" s="942">
        <v>15</v>
      </c>
      <c r="H44" s="942">
        <f t="shared" si="2"/>
        <v>16.8</v>
      </c>
      <c r="I44" s="943">
        <f t="shared" si="8"/>
        <v>0.6369047619047619</v>
      </c>
      <c r="J44" s="941">
        <v>9.8</v>
      </c>
      <c r="K44" s="942">
        <v>26.5</v>
      </c>
      <c r="L44" s="942">
        <f t="shared" si="4"/>
        <v>36.3</v>
      </c>
      <c r="M44" s="943">
        <f t="shared" si="5"/>
        <v>0.0007892150866790797</v>
      </c>
      <c r="N44" s="941">
        <v>2.4</v>
      </c>
      <c r="O44" s="942">
        <v>16.8</v>
      </c>
      <c r="P44" s="942">
        <f t="shared" si="6"/>
        <v>19.2</v>
      </c>
      <c r="Q44" s="943">
        <f t="shared" si="9"/>
        <v>0.890625</v>
      </c>
    </row>
    <row r="45" spans="1:17" s="944" customFormat="1" ht="18" customHeight="1">
      <c r="A45" s="940" t="s">
        <v>276</v>
      </c>
      <c r="B45" s="941">
        <v>7.401</v>
      </c>
      <c r="C45" s="942">
        <v>19.36</v>
      </c>
      <c r="D45" s="942">
        <f t="shared" si="0"/>
        <v>26.761</v>
      </c>
      <c r="E45" s="943">
        <f t="shared" si="1"/>
        <v>0.001607565801408886</v>
      </c>
      <c r="F45" s="941">
        <v>6.953</v>
      </c>
      <c r="G45" s="942">
        <v>15.989</v>
      </c>
      <c r="H45" s="942">
        <f t="shared" si="2"/>
        <v>22.942</v>
      </c>
      <c r="I45" s="943">
        <f t="shared" si="8"/>
        <v>0.16646325516519922</v>
      </c>
      <c r="J45" s="941">
        <v>23.315</v>
      </c>
      <c r="K45" s="942">
        <v>51.445</v>
      </c>
      <c r="L45" s="942">
        <f t="shared" si="4"/>
        <v>74.76</v>
      </c>
      <c r="M45" s="943">
        <f t="shared" si="5"/>
        <v>0.0016253917322349314</v>
      </c>
      <c r="N45" s="941">
        <v>19.380999999999997</v>
      </c>
      <c r="O45" s="942">
        <v>48.117</v>
      </c>
      <c r="P45" s="942">
        <f t="shared" si="6"/>
        <v>67.49799999999999</v>
      </c>
      <c r="Q45" s="943">
        <f t="shared" si="9"/>
        <v>0.10758837298882962</v>
      </c>
    </row>
    <row r="46" spans="1:17" s="944" customFormat="1" ht="18" customHeight="1">
      <c r="A46" s="940" t="s">
        <v>285</v>
      </c>
      <c r="B46" s="941">
        <v>21.295</v>
      </c>
      <c r="C46" s="942">
        <v>4.043</v>
      </c>
      <c r="D46" s="942">
        <f t="shared" si="0"/>
        <v>25.338</v>
      </c>
      <c r="E46" s="943">
        <f t="shared" si="1"/>
        <v>0.0015220844615708813</v>
      </c>
      <c r="F46" s="941">
        <v>11.363</v>
      </c>
      <c r="G46" s="942">
        <v>5.823</v>
      </c>
      <c r="H46" s="942">
        <f t="shared" si="2"/>
        <v>17.186</v>
      </c>
      <c r="I46" s="943">
        <f t="shared" si="8"/>
        <v>0.4743395787268707</v>
      </c>
      <c r="J46" s="941">
        <v>56.536</v>
      </c>
      <c r="K46" s="942">
        <v>12.642</v>
      </c>
      <c r="L46" s="942">
        <f t="shared" si="4"/>
        <v>69.178</v>
      </c>
      <c r="M46" s="943">
        <f t="shared" si="5"/>
        <v>0.0015040308888783851</v>
      </c>
      <c r="N46" s="941">
        <v>33.724000000000004</v>
      </c>
      <c r="O46" s="942">
        <v>15.619</v>
      </c>
      <c r="P46" s="942">
        <f t="shared" si="6"/>
        <v>49.343</v>
      </c>
      <c r="Q46" s="943">
        <f t="shared" si="9"/>
        <v>0.40198204405893434</v>
      </c>
    </row>
    <row r="47" spans="1:17" s="944" customFormat="1" ht="18" customHeight="1">
      <c r="A47" s="940" t="s">
        <v>273</v>
      </c>
      <c r="B47" s="941">
        <v>9.925</v>
      </c>
      <c r="C47" s="942">
        <v>13.246</v>
      </c>
      <c r="D47" s="942">
        <f t="shared" si="0"/>
        <v>23.171</v>
      </c>
      <c r="E47" s="943">
        <f t="shared" si="1"/>
        <v>0.0013919101373059788</v>
      </c>
      <c r="F47" s="941">
        <v>56.15299999999999</v>
      </c>
      <c r="G47" s="942">
        <v>60.370999999999995</v>
      </c>
      <c r="H47" s="942">
        <f t="shared" si="2"/>
        <v>116.52399999999999</v>
      </c>
      <c r="I47" s="943">
        <f t="shared" si="8"/>
        <v>-0.8011482613023926</v>
      </c>
      <c r="J47" s="941">
        <v>71.12</v>
      </c>
      <c r="K47" s="942">
        <v>98.39</v>
      </c>
      <c r="L47" s="942">
        <f t="shared" si="4"/>
        <v>169.51</v>
      </c>
      <c r="M47" s="943">
        <f t="shared" si="5"/>
        <v>0.00368539529870443</v>
      </c>
      <c r="N47" s="941">
        <v>75.369</v>
      </c>
      <c r="O47" s="942">
        <v>86.21299999999998</v>
      </c>
      <c r="P47" s="942">
        <f t="shared" si="6"/>
        <v>161.582</v>
      </c>
      <c r="Q47" s="943">
        <f t="shared" si="9"/>
        <v>0.04906487108712598</v>
      </c>
    </row>
    <row r="48" spans="1:17" s="944" customFormat="1" ht="18" customHeight="1">
      <c r="A48" s="940" t="s">
        <v>309</v>
      </c>
      <c r="B48" s="941">
        <v>6.7</v>
      </c>
      <c r="C48" s="942">
        <v>16.414</v>
      </c>
      <c r="D48" s="942">
        <f t="shared" si="0"/>
        <v>23.114</v>
      </c>
      <c r="E48" s="943">
        <f t="shared" si="1"/>
        <v>0.0013884860780152084</v>
      </c>
      <c r="F48" s="941">
        <v>5.2170000000000005</v>
      </c>
      <c r="G48" s="942">
        <v>5.704000000000001</v>
      </c>
      <c r="H48" s="942">
        <f t="shared" si="2"/>
        <v>10.921000000000001</v>
      </c>
      <c r="I48" s="943">
        <f t="shared" si="8"/>
        <v>1.1164728504715682</v>
      </c>
      <c r="J48" s="941">
        <v>23.466</v>
      </c>
      <c r="K48" s="942">
        <v>44.35</v>
      </c>
      <c r="L48" s="942">
        <f t="shared" si="4"/>
        <v>67.816</v>
      </c>
      <c r="M48" s="943">
        <f t="shared" si="5"/>
        <v>0.0014744190170310875</v>
      </c>
      <c r="N48" s="941">
        <v>19.172</v>
      </c>
      <c r="O48" s="942">
        <v>34.272000000000006</v>
      </c>
      <c r="P48" s="942">
        <f t="shared" si="6"/>
        <v>53.444</v>
      </c>
      <c r="Q48" s="943">
        <f t="shared" si="9"/>
        <v>0.26891699723074614</v>
      </c>
    </row>
    <row r="49" spans="1:17" s="944" customFormat="1" ht="18" customHeight="1" thickBot="1">
      <c r="A49" s="945" t="s">
        <v>224</v>
      </c>
      <c r="B49" s="946">
        <v>80.34300000000002</v>
      </c>
      <c r="C49" s="947">
        <v>130.533</v>
      </c>
      <c r="D49" s="947">
        <f t="shared" si="0"/>
        <v>210.876</v>
      </c>
      <c r="E49" s="948">
        <f t="shared" si="1"/>
        <v>0.012667577666675395</v>
      </c>
      <c r="F49" s="946">
        <v>274.3309999999999</v>
      </c>
      <c r="G49" s="947">
        <v>266.033</v>
      </c>
      <c r="H49" s="947">
        <f t="shared" si="2"/>
        <v>540.3639999999999</v>
      </c>
      <c r="I49" s="948">
        <f t="shared" si="8"/>
        <v>-0.6097519449852321</v>
      </c>
      <c r="J49" s="946">
        <v>286.9840000000001</v>
      </c>
      <c r="K49" s="947">
        <v>438.62</v>
      </c>
      <c r="L49" s="947">
        <f t="shared" si="4"/>
        <v>725.604</v>
      </c>
      <c r="M49" s="948">
        <f t="shared" si="5"/>
        <v>0.015775692114454187</v>
      </c>
      <c r="N49" s="946">
        <v>989.31</v>
      </c>
      <c r="O49" s="947">
        <v>832.0870000000001</v>
      </c>
      <c r="P49" s="947">
        <f t="shared" si="6"/>
        <v>1821.397</v>
      </c>
      <c r="Q49" s="948">
        <f t="shared" si="9"/>
        <v>-0.6016222712566233</v>
      </c>
    </row>
    <row r="50" ht="17.25">
      <c r="A50" s="910" t="s">
        <v>311</v>
      </c>
    </row>
    <row r="51" spans="1:2" ht="13.5">
      <c r="A51" s="949" t="s">
        <v>310</v>
      </c>
      <c r="B51" s="949"/>
    </row>
  </sheetData>
  <sheetProtection/>
  <mergeCells count="13"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</mergeCells>
  <conditionalFormatting sqref="Q50:Q65536 I50:I65536 Q3:Q6 I3:I6">
    <cfRule type="cellIs" priority="1" dxfId="0" operator="lessThan" stopIfTrue="1">
      <formula>0</formula>
    </cfRule>
  </conditionalFormatting>
  <conditionalFormatting sqref="I7:I49 Q7:Q49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54" right="0.21" top="0.19" bottom="0.25" header="0.17" footer="0.24"/>
  <pageSetup horizontalDpi="600" verticalDpi="600" orientation="landscape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</sheetPr>
  <dimension ref="A1:Q22"/>
  <sheetViews>
    <sheetView showGridLines="0" zoomScale="90" zoomScaleNormal="90" zoomScalePageLayoutView="0" workbookViewId="0" topLeftCell="A1">
      <selection activeCell="P1" sqref="P1:Q1"/>
    </sheetView>
  </sheetViews>
  <sheetFormatPr defaultColWidth="9.00390625" defaultRowHeight="12.75"/>
  <cols>
    <col min="1" max="1" width="23.00390625" style="950" customWidth="1"/>
    <col min="2" max="2" width="9.8515625" style="950" customWidth="1"/>
    <col min="3" max="3" width="10.140625" style="950" customWidth="1"/>
    <col min="4" max="4" width="9.421875" style="950" customWidth="1"/>
    <col min="5" max="5" width="9.7109375" style="950" customWidth="1"/>
    <col min="6" max="6" width="9.421875" style="950" customWidth="1"/>
    <col min="7" max="7" width="10.421875" style="950" customWidth="1"/>
    <col min="8" max="9" width="9.00390625" style="950" customWidth="1"/>
    <col min="10" max="10" width="11.7109375" style="950" customWidth="1"/>
    <col min="11" max="11" width="11.00390625" style="950" customWidth="1"/>
    <col min="12" max="12" width="12.140625" style="950" customWidth="1"/>
    <col min="13" max="13" width="9.7109375" style="950" customWidth="1"/>
    <col min="14" max="14" width="11.28125" style="950" customWidth="1"/>
    <col min="15" max="15" width="11.140625" style="950" customWidth="1"/>
    <col min="16" max="16" width="11.421875" style="950" customWidth="1"/>
    <col min="17" max="16384" width="9.00390625" style="950" customWidth="1"/>
  </cols>
  <sheetData>
    <row r="1" spans="16:17" ht="18.75" thickBot="1">
      <c r="P1" s="951" t="s">
        <v>0</v>
      </c>
      <c r="Q1" s="952"/>
    </row>
    <row r="2" ht="4.5" customHeight="1" thickBot="1"/>
    <row r="3" spans="1:17" ht="24" customHeight="1" thickBot="1">
      <c r="A3" s="953" t="s">
        <v>312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5"/>
    </row>
    <row r="4" spans="1:17" ht="15.75" customHeight="1" thickBot="1">
      <c r="A4" s="956" t="s">
        <v>255</v>
      </c>
      <c r="B4" s="957" t="s">
        <v>39</v>
      </c>
      <c r="C4" s="958"/>
      <c r="D4" s="958"/>
      <c r="E4" s="958"/>
      <c r="F4" s="958"/>
      <c r="G4" s="958"/>
      <c r="H4" s="958"/>
      <c r="I4" s="959"/>
      <c r="J4" s="957" t="s">
        <v>40</v>
      </c>
      <c r="K4" s="958"/>
      <c r="L4" s="958"/>
      <c r="M4" s="958"/>
      <c r="N4" s="958"/>
      <c r="O4" s="958"/>
      <c r="P4" s="958"/>
      <c r="Q4" s="959"/>
    </row>
    <row r="5" spans="1:17" s="967" customFormat="1" ht="24" customHeight="1">
      <c r="A5" s="960"/>
      <c r="B5" s="961" t="s">
        <v>41</v>
      </c>
      <c r="C5" s="962"/>
      <c r="D5" s="962"/>
      <c r="E5" s="963" t="s">
        <v>42</v>
      </c>
      <c r="F5" s="961" t="s">
        <v>43</v>
      </c>
      <c r="G5" s="962"/>
      <c r="H5" s="962"/>
      <c r="I5" s="964" t="s">
        <v>44</v>
      </c>
      <c r="J5" s="965" t="s">
        <v>211</v>
      </c>
      <c r="K5" s="966"/>
      <c r="L5" s="966"/>
      <c r="M5" s="963" t="s">
        <v>42</v>
      </c>
      <c r="N5" s="965" t="s">
        <v>212</v>
      </c>
      <c r="O5" s="966"/>
      <c r="P5" s="966"/>
      <c r="Q5" s="963" t="s">
        <v>44</v>
      </c>
    </row>
    <row r="6" spans="1:17" s="973" customFormat="1" ht="14.25" thickBot="1">
      <c r="A6" s="968"/>
      <c r="B6" s="969" t="s">
        <v>11</v>
      </c>
      <c r="C6" s="970" t="s">
        <v>12</v>
      </c>
      <c r="D6" s="970" t="s">
        <v>13</v>
      </c>
      <c r="E6" s="971"/>
      <c r="F6" s="969" t="s">
        <v>11</v>
      </c>
      <c r="G6" s="970" t="s">
        <v>12</v>
      </c>
      <c r="H6" s="970" t="s">
        <v>13</v>
      </c>
      <c r="I6" s="972"/>
      <c r="J6" s="969" t="s">
        <v>11</v>
      </c>
      <c r="K6" s="970" t="s">
        <v>12</v>
      </c>
      <c r="L6" s="970" t="s">
        <v>13</v>
      </c>
      <c r="M6" s="971"/>
      <c r="N6" s="969" t="s">
        <v>11</v>
      </c>
      <c r="O6" s="970" t="s">
        <v>12</v>
      </c>
      <c r="P6" s="970" t="s">
        <v>13</v>
      </c>
      <c r="Q6" s="971"/>
    </row>
    <row r="7" spans="1:17" s="979" customFormat="1" ht="18" customHeight="1" thickBot="1">
      <c r="A7" s="974" t="s">
        <v>4</v>
      </c>
      <c r="B7" s="975">
        <f>SUM(B8:B20)</f>
        <v>250371</v>
      </c>
      <c r="C7" s="976">
        <f>SUM(C8:C20)</f>
        <v>216855</v>
      </c>
      <c r="D7" s="977">
        <f aca="true" t="shared" si="0" ref="D7:D20">C7+B7</f>
        <v>467226</v>
      </c>
      <c r="E7" s="978">
        <f aca="true" t="shared" si="1" ref="E7:E20">D7/$D$7</f>
        <v>1</v>
      </c>
      <c r="F7" s="975">
        <f>SUM(F8:F20)</f>
        <v>213521</v>
      </c>
      <c r="G7" s="976">
        <f>SUM(G8:G20)</f>
        <v>191654</v>
      </c>
      <c r="H7" s="977">
        <f aca="true" t="shared" si="2" ref="H7:H20">G7+F7</f>
        <v>405175</v>
      </c>
      <c r="I7" s="978">
        <f aca="true" t="shared" si="3" ref="I7:I20">(D7/H7-1)</f>
        <v>0.1531461714074165</v>
      </c>
      <c r="J7" s="975">
        <f>SUM(J8:J20)</f>
        <v>737374</v>
      </c>
      <c r="K7" s="976">
        <f>SUM(K8:K20)</f>
        <v>666843</v>
      </c>
      <c r="L7" s="977">
        <f aca="true" t="shared" si="4" ref="L7:L20">K7+J7</f>
        <v>1404217</v>
      </c>
      <c r="M7" s="978">
        <f aca="true" t="shared" si="5" ref="M7:M20">L7/$L$7</f>
        <v>1</v>
      </c>
      <c r="N7" s="975">
        <f>SUM(N8:N20)</f>
        <v>674652</v>
      </c>
      <c r="O7" s="976">
        <f>SUM(O8:O20)</f>
        <v>610457</v>
      </c>
      <c r="P7" s="977">
        <f aca="true" t="shared" si="6" ref="P7:P20">O7+N7</f>
        <v>1285109</v>
      </c>
      <c r="Q7" s="978">
        <f aca="true" t="shared" si="7" ref="Q7:Q20">(L7/P7-1)</f>
        <v>0.09268318874118853</v>
      </c>
    </row>
    <row r="8" spans="1:17" s="984" customFormat="1" ht="18.75" customHeight="1" thickTop="1">
      <c r="A8" s="980" t="s">
        <v>256</v>
      </c>
      <c r="B8" s="981">
        <v>153065</v>
      </c>
      <c r="C8" s="982">
        <v>133111</v>
      </c>
      <c r="D8" s="982">
        <f t="shared" si="0"/>
        <v>286176</v>
      </c>
      <c r="E8" s="983">
        <f t="shared" si="1"/>
        <v>0.6125001605218887</v>
      </c>
      <c r="F8" s="981">
        <v>131470</v>
      </c>
      <c r="G8" s="982">
        <v>120578</v>
      </c>
      <c r="H8" s="982">
        <f t="shared" si="2"/>
        <v>252048</v>
      </c>
      <c r="I8" s="983">
        <f t="shared" si="3"/>
        <v>0.13540278042277665</v>
      </c>
      <c r="J8" s="981">
        <v>437618</v>
      </c>
      <c r="K8" s="982">
        <v>413533</v>
      </c>
      <c r="L8" s="982">
        <f t="shared" si="4"/>
        <v>851151</v>
      </c>
      <c r="M8" s="983">
        <f t="shared" si="5"/>
        <v>0.6061392220718023</v>
      </c>
      <c r="N8" s="982">
        <v>407561</v>
      </c>
      <c r="O8" s="982">
        <v>390636</v>
      </c>
      <c r="P8" s="982">
        <f t="shared" si="6"/>
        <v>798197</v>
      </c>
      <c r="Q8" s="983">
        <f t="shared" si="7"/>
        <v>0.06634201832379727</v>
      </c>
    </row>
    <row r="9" spans="1:17" s="984" customFormat="1" ht="18.75" customHeight="1">
      <c r="A9" s="980" t="s">
        <v>257</v>
      </c>
      <c r="B9" s="981">
        <v>34831</v>
      </c>
      <c r="C9" s="982">
        <v>29801</v>
      </c>
      <c r="D9" s="982">
        <f t="shared" si="0"/>
        <v>64632</v>
      </c>
      <c r="E9" s="983">
        <f t="shared" si="1"/>
        <v>0.13833134286191265</v>
      </c>
      <c r="F9" s="981">
        <v>27549</v>
      </c>
      <c r="G9" s="982">
        <v>25344</v>
      </c>
      <c r="H9" s="982">
        <f t="shared" si="2"/>
        <v>52893</v>
      </c>
      <c r="I9" s="983">
        <f t="shared" si="3"/>
        <v>0.2219386308207134</v>
      </c>
      <c r="J9" s="981">
        <v>100283</v>
      </c>
      <c r="K9" s="982">
        <v>86826</v>
      </c>
      <c r="L9" s="982">
        <f t="shared" si="4"/>
        <v>187109</v>
      </c>
      <c r="M9" s="983">
        <f t="shared" si="5"/>
        <v>0.13324792393198487</v>
      </c>
      <c r="N9" s="982">
        <v>86164</v>
      </c>
      <c r="O9" s="982">
        <v>73590</v>
      </c>
      <c r="P9" s="982">
        <f t="shared" si="6"/>
        <v>159754</v>
      </c>
      <c r="Q9" s="983">
        <f t="shared" si="7"/>
        <v>0.17123201922956555</v>
      </c>
    </row>
    <row r="10" spans="1:17" s="984" customFormat="1" ht="18.75" customHeight="1">
      <c r="A10" s="980" t="s">
        <v>258</v>
      </c>
      <c r="B10" s="981">
        <v>23688</v>
      </c>
      <c r="C10" s="982">
        <v>19876</v>
      </c>
      <c r="D10" s="982">
        <f t="shared" si="0"/>
        <v>43564</v>
      </c>
      <c r="E10" s="983">
        <f t="shared" si="1"/>
        <v>0.09323967416196872</v>
      </c>
      <c r="F10" s="981">
        <v>19921</v>
      </c>
      <c r="G10" s="982">
        <v>17629</v>
      </c>
      <c r="H10" s="982">
        <f t="shared" si="2"/>
        <v>37550</v>
      </c>
      <c r="I10" s="983">
        <f t="shared" si="3"/>
        <v>0.1601597869507323</v>
      </c>
      <c r="J10" s="981">
        <v>73362</v>
      </c>
      <c r="K10" s="982">
        <v>59662</v>
      </c>
      <c r="L10" s="982">
        <f t="shared" si="4"/>
        <v>133024</v>
      </c>
      <c r="M10" s="983">
        <f t="shared" si="5"/>
        <v>0.09473179715101014</v>
      </c>
      <c r="N10" s="982">
        <v>68445</v>
      </c>
      <c r="O10" s="982">
        <v>54173</v>
      </c>
      <c r="P10" s="982">
        <f t="shared" si="6"/>
        <v>122618</v>
      </c>
      <c r="Q10" s="983">
        <f t="shared" si="7"/>
        <v>0.08486519108124413</v>
      </c>
    </row>
    <row r="11" spans="1:17" s="984" customFormat="1" ht="18.75" customHeight="1">
      <c r="A11" s="980" t="s">
        <v>259</v>
      </c>
      <c r="B11" s="981">
        <v>13118</v>
      </c>
      <c r="C11" s="982">
        <v>13157</v>
      </c>
      <c r="D11" s="982">
        <f t="shared" si="0"/>
        <v>26275</v>
      </c>
      <c r="E11" s="983">
        <f t="shared" si="1"/>
        <v>0.05623616836391811</v>
      </c>
      <c r="F11" s="981">
        <v>11144</v>
      </c>
      <c r="G11" s="982">
        <v>10150</v>
      </c>
      <c r="H11" s="982">
        <f t="shared" si="2"/>
        <v>21294</v>
      </c>
      <c r="I11" s="983">
        <f t="shared" si="3"/>
        <v>0.23391565699258</v>
      </c>
      <c r="J11" s="981">
        <v>41779</v>
      </c>
      <c r="K11" s="982">
        <v>40277</v>
      </c>
      <c r="L11" s="982">
        <f t="shared" si="4"/>
        <v>82056</v>
      </c>
      <c r="M11" s="983">
        <f t="shared" si="5"/>
        <v>0.058435412760278506</v>
      </c>
      <c r="N11" s="982">
        <v>36107</v>
      </c>
      <c r="O11" s="982">
        <v>32976</v>
      </c>
      <c r="P11" s="982">
        <f t="shared" si="6"/>
        <v>69083</v>
      </c>
      <c r="Q11" s="983">
        <f t="shared" si="7"/>
        <v>0.1877886021162949</v>
      </c>
    </row>
    <row r="12" spans="1:17" s="984" customFormat="1" ht="18.75" customHeight="1">
      <c r="A12" s="980" t="s">
        <v>260</v>
      </c>
      <c r="B12" s="981">
        <v>9033</v>
      </c>
      <c r="C12" s="982">
        <v>7573</v>
      </c>
      <c r="D12" s="982">
        <f t="shared" si="0"/>
        <v>16606</v>
      </c>
      <c r="E12" s="983">
        <f t="shared" si="1"/>
        <v>0.035541686464366284</v>
      </c>
      <c r="F12" s="981">
        <v>8558</v>
      </c>
      <c r="G12" s="982">
        <v>6231</v>
      </c>
      <c r="H12" s="982">
        <f t="shared" si="2"/>
        <v>14789</v>
      </c>
      <c r="I12" s="983">
        <f t="shared" si="3"/>
        <v>0.12286158631415245</v>
      </c>
      <c r="J12" s="981">
        <v>29039</v>
      </c>
      <c r="K12" s="982">
        <v>25312</v>
      </c>
      <c r="L12" s="982">
        <f t="shared" si="4"/>
        <v>54351</v>
      </c>
      <c r="M12" s="983">
        <f t="shared" si="5"/>
        <v>0.038705556192525796</v>
      </c>
      <c r="N12" s="982">
        <v>26141</v>
      </c>
      <c r="O12" s="982">
        <v>22473</v>
      </c>
      <c r="P12" s="982">
        <f t="shared" si="6"/>
        <v>48614</v>
      </c>
      <c r="Q12" s="983">
        <f t="shared" si="7"/>
        <v>0.11801127247295007</v>
      </c>
    </row>
    <row r="13" spans="1:17" s="984" customFormat="1" ht="18.75" customHeight="1">
      <c r="A13" s="980" t="s">
        <v>266</v>
      </c>
      <c r="B13" s="981">
        <v>5656</v>
      </c>
      <c r="C13" s="982">
        <v>5061</v>
      </c>
      <c r="D13" s="982">
        <f t="shared" si="0"/>
        <v>10717</v>
      </c>
      <c r="E13" s="983">
        <f t="shared" si="1"/>
        <v>0.022937507758557955</v>
      </c>
      <c r="F13" s="981">
        <v>5467</v>
      </c>
      <c r="G13" s="982">
        <v>4544</v>
      </c>
      <c r="H13" s="982">
        <f t="shared" si="2"/>
        <v>10011</v>
      </c>
      <c r="I13" s="983">
        <f t="shared" si="3"/>
        <v>0.0705224253321346</v>
      </c>
      <c r="J13" s="981">
        <v>21020</v>
      </c>
      <c r="K13" s="982">
        <v>14855</v>
      </c>
      <c r="L13" s="982">
        <f t="shared" si="4"/>
        <v>35875</v>
      </c>
      <c r="M13" s="983">
        <f t="shared" si="5"/>
        <v>0.02554804563682109</v>
      </c>
      <c r="N13" s="982">
        <v>19515</v>
      </c>
      <c r="O13" s="982">
        <v>14341</v>
      </c>
      <c r="P13" s="982">
        <f t="shared" si="6"/>
        <v>33856</v>
      </c>
      <c r="Q13" s="983">
        <f t="shared" si="7"/>
        <v>0.05963492438563334</v>
      </c>
    </row>
    <row r="14" spans="1:17" s="984" customFormat="1" ht="18.75" customHeight="1">
      <c r="A14" s="980" t="s">
        <v>265</v>
      </c>
      <c r="B14" s="981">
        <v>3343</v>
      </c>
      <c r="C14" s="982">
        <v>2533</v>
      </c>
      <c r="D14" s="982">
        <f t="shared" si="0"/>
        <v>5876</v>
      </c>
      <c r="E14" s="983">
        <f t="shared" si="1"/>
        <v>0.012576354911755768</v>
      </c>
      <c r="F14" s="981">
        <v>3493</v>
      </c>
      <c r="G14" s="982">
        <v>2723</v>
      </c>
      <c r="H14" s="982">
        <f t="shared" si="2"/>
        <v>6216</v>
      </c>
      <c r="I14" s="983">
        <f t="shared" si="3"/>
        <v>-0.05469755469755466</v>
      </c>
      <c r="J14" s="981">
        <v>10278</v>
      </c>
      <c r="K14" s="982">
        <v>8306</v>
      </c>
      <c r="L14" s="982">
        <f t="shared" si="4"/>
        <v>18584</v>
      </c>
      <c r="M14" s="983">
        <f t="shared" si="5"/>
        <v>0.01323442174535702</v>
      </c>
      <c r="N14" s="982">
        <v>9693</v>
      </c>
      <c r="O14" s="982">
        <v>7810</v>
      </c>
      <c r="P14" s="982">
        <f t="shared" si="6"/>
        <v>17503</v>
      </c>
      <c r="Q14" s="983">
        <f t="shared" si="7"/>
        <v>0.06176084099868584</v>
      </c>
    </row>
    <row r="15" spans="1:17" s="984" customFormat="1" ht="18.75" customHeight="1">
      <c r="A15" s="980" t="s">
        <v>261</v>
      </c>
      <c r="B15" s="981">
        <v>2857</v>
      </c>
      <c r="C15" s="982">
        <v>2354</v>
      </c>
      <c r="D15" s="982">
        <f t="shared" si="0"/>
        <v>5211</v>
      </c>
      <c r="E15" s="983">
        <f t="shared" si="1"/>
        <v>0.011153060831374966</v>
      </c>
      <c r="F15" s="981">
        <v>1963</v>
      </c>
      <c r="G15" s="982">
        <v>1744</v>
      </c>
      <c r="H15" s="982">
        <f t="shared" si="2"/>
        <v>3707</v>
      </c>
      <c r="I15" s="983">
        <f t="shared" si="3"/>
        <v>0.40571891016994877</v>
      </c>
      <c r="J15" s="981">
        <v>7414</v>
      </c>
      <c r="K15" s="982">
        <v>7172</v>
      </c>
      <c r="L15" s="982">
        <f t="shared" si="4"/>
        <v>14586</v>
      </c>
      <c r="M15" s="983">
        <f t="shared" si="5"/>
        <v>0.010387283446931635</v>
      </c>
      <c r="N15" s="982">
        <v>7261</v>
      </c>
      <c r="O15" s="982">
        <v>5943</v>
      </c>
      <c r="P15" s="982">
        <f t="shared" si="6"/>
        <v>13204</v>
      </c>
      <c r="Q15" s="983">
        <f t="shared" si="7"/>
        <v>0.10466525295365048</v>
      </c>
    </row>
    <row r="16" spans="1:17" s="984" customFormat="1" ht="18.75" customHeight="1">
      <c r="A16" s="980" t="s">
        <v>270</v>
      </c>
      <c r="B16" s="981">
        <v>1808</v>
      </c>
      <c r="C16" s="982">
        <v>1318</v>
      </c>
      <c r="D16" s="982">
        <f t="shared" si="0"/>
        <v>3126</v>
      </c>
      <c r="E16" s="983">
        <f t="shared" si="1"/>
        <v>0.006690552323714862</v>
      </c>
      <c r="F16" s="981">
        <v>945</v>
      </c>
      <c r="G16" s="982">
        <v>499</v>
      </c>
      <c r="H16" s="982">
        <f t="shared" si="2"/>
        <v>1444</v>
      </c>
      <c r="I16" s="983">
        <f t="shared" si="3"/>
        <v>1.1648199445983378</v>
      </c>
      <c r="J16" s="981">
        <v>6088</v>
      </c>
      <c r="K16" s="982">
        <v>3841</v>
      </c>
      <c r="L16" s="982">
        <f t="shared" si="4"/>
        <v>9929</v>
      </c>
      <c r="M16" s="983">
        <f t="shared" si="5"/>
        <v>0.007070844463498163</v>
      </c>
      <c r="N16" s="982">
        <v>3293</v>
      </c>
      <c r="O16" s="982">
        <v>1311</v>
      </c>
      <c r="P16" s="982">
        <f t="shared" si="6"/>
        <v>4604</v>
      </c>
      <c r="Q16" s="983">
        <f t="shared" si="7"/>
        <v>1.1566029539530844</v>
      </c>
    </row>
    <row r="17" spans="1:17" s="984" customFormat="1" ht="18.75" customHeight="1">
      <c r="A17" s="980" t="s">
        <v>264</v>
      </c>
      <c r="B17" s="981">
        <v>700</v>
      </c>
      <c r="C17" s="982">
        <v>546</v>
      </c>
      <c r="D17" s="982">
        <f t="shared" si="0"/>
        <v>1246</v>
      </c>
      <c r="E17" s="983">
        <f t="shared" si="1"/>
        <v>0.002666803645345079</v>
      </c>
      <c r="F17" s="981">
        <v>780</v>
      </c>
      <c r="G17" s="982">
        <v>740</v>
      </c>
      <c r="H17" s="982">
        <f t="shared" si="2"/>
        <v>1520</v>
      </c>
      <c r="I17" s="983">
        <f t="shared" si="3"/>
        <v>-0.1802631578947368</v>
      </c>
      <c r="J17" s="981">
        <v>2421</v>
      </c>
      <c r="K17" s="982">
        <v>2020</v>
      </c>
      <c r="L17" s="982">
        <f t="shared" si="4"/>
        <v>4441</v>
      </c>
      <c r="M17" s="983">
        <f t="shared" si="5"/>
        <v>0.003162616604128849</v>
      </c>
      <c r="N17" s="982">
        <v>2683</v>
      </c>
      <c r="O17" s="982">
        <v>2361</v>
      </c>
      <c r="P17" s="982">
        <f t="shared" si="6"/>
        <v>5044</v>
      </c>
      <c r="Q17" s="983">
        <f t="shared" si="7"/>
        <v>-0.1195479777954005</v>
      </c>
    </row>
    <row r="18" spans="1:17" s="984" customFormat="1" ht="18.75" customHeight="1">
      <c r="A18" s="980" t="s">
        <v>269</v>
      </c>
      <c r="B18" s="981">
        <v>760</v>
      </c>
      <c r="C18" s="982">
        <v>378</v>
      </c>
      <c r="D18" s="982">
        <f t="shared" si="0"/>
        <v>1138</v>
      </c>
      <c r="E18" s="983">
        <f t="shared" si="1"/>
        <v>0.0024356521255238365</v>
      </c>
      <c r="F18" s="981">
        <v>657</v>
      </c>
      <c r="G18" s="982">
        <v>363</v>
      </c>
      <c r="H18" s="982">
        <f t="shared" si="2"/>
        <v>1020</v>
      </c>
      <c r="I18" s="983">
        <f t="shared" si="3"/>
        <v>0.11568627450980395</v>
      </c>
      <c r="J18" s="981">
        <v>2661</v>
      </c>
      <c r="K18" s="982">
        <v>1104</v>
      </c>
      <c r="L18" s="982">
        <f t="shared" si="4"/>
        <v>3765</v>
      </c>
      <c r="M18" s="983">
        <f t="shared" si="5"/>
        <v>0.002681209528156973</v>
      </c>
      <c r="N18" s="982">
        <v>2524</v>
      </c>
      <c r="O18" s="982">
        <v>1231</v>
      </c>
      <c r="P18" s="982">
        <f t="shared" si="6"/>
        <v>3755</v>
      </c>
      <c r="Q18" s="983">
        <f t="shared" si="7"/>
        <v>0.0026631158455392434</v>
      </c>
    </row>
    <row r="19" spans="1:17" s="984" customFormat="1" ht="18.75" customHeight="1">
      <c r="A19" s="980" t="s">
        <v>263</v>
      </c>
      <c r="B19" s="981">
        <v>464</v>
      </c>
      <c r="C19" s="982">
        <v>402</v>
      </c>
      <c r="D19" s="982">
        <f t="shared" si="0"/>
        <v>866</v>
      </c>
      <c r="E19" s="983">
        <f t="shared" si="1"/>
        <v>0.001853492742270336</v>
      </c>
      <c r="F19" s="981">
        <v>525</v>
      </c>
      <c r="G19" s="982">
        <v>352</v>
      </c>
      <c r="H19" s="982">
        <f t="shared" si="2"/>
        <v>877</v>
      </c>
      <c r="I19" s="983">
        <f t="shared" si="3"/>
        <v>-0.012542759407069504</v>
      </c>
      <c r="J19" s="981">
        <v>1888</v>
      </c>
      <c r="K19" s="982">
        <v>1585</v>
      </c>
      <c r="L19" s="982">
        <f t="shared" si="4"/>
        <v>3473</v>
      </c>
      <c r="M19" s="983">
        <f t="shared" si="5"/>
        <v>0.00247326445983776</v>
      </c>
      <c r="N19" s="982">
        <v>1642</v>
      </c>
      <c r="O19" s="982">
        <v>1212</v>
      </c>
      <c r="P19" s="982">
        <f t="shared" si="6"/>
        <v>2854</v>
      </c>
      <c r="Q19" s="983">
        <f t="shared" si="7"/>
        <v>0.21688857743517875</v>
      </c>
    </row>
    <row r="20" spans="1:17" s="984" customFormat="1" ht="18.75" customHeight="1" thickBot="1">
      <c r="A20" s="985" t="s">
        <v>224</v>
      </c>
      <c r="B20" s="986">
        <v>1048</v>
      </c>
      <c r="C20" s="987">
        <v>745</v>
      </c>
      <c r="D20" s="987">
        <f t="shared" si="0"/>
        <v>1793</v>
      </c>
      <c r="E20" s="988">
        <f t="shared" si="1"/>
        <v>0.0038375432874026704</v>
      </c>
      <c r="F20" s="986">
        <v>1049</v>
      </c>
      <c r="G20" s="987">
        <v>757</v>
      </c>
      <c r="H20" s="987">
        <f t="shared" si="2"/>
        <v>1806</v>
      </c>
      <c r="I20" s="988">
        <f t="shared" si="3"/>
        <v>-0.007198228128460715</v>
      </c>
      <c r="J20" s="986">
        <v>3523</v>
      </c>
      <c r="K20" s="987">
        <v>2350</v>
      </c>
      <c r="L20" s="987">
        <f t="shared" si="4"/>
        <v>5873</v>
      </c>
      <c r="M20" s="988">
        <f t="shared" si="5"/>
        <v>0.004182402007666906</v>
      </c>
      <c r="N20" s="986">
        <v>3623</v>
      </c>
      <c r="O20" s="987">
        <v>2400</v>
      </c>
      <c r="P20" s="987">
        <f t="shared" si="6"/>
        <v>6023</v>
      </c>
      <c r="Q20" s="988">
        <f t="shared" si="7"/>
        <v>-0.024904532624937747</v>
      </c>
    </row>
    <row r="21" ht="14.25">
      <c r="A21" s="274" t="s">
        <v>292</v>
      </c>
    </row>
    <row r="22" spans="1:5" ht="13.5">
      <c r="A22" s="989" t="s">
        <v>293</v>
      </c>
      <c r="B22" s="990"/>
      <c r="C22" s="990"/>
      <c r="D22" s="990"/>
      <c r="E22" s="990"/>
    </row>
  </sheetData>
  <sheetProtection/>
  <mergeCells count="13"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</mergeCells>
  <conditionalFormatting sqref="I21:I65536 Q21:Q65536 I3:I6 Q3:Q6">
    <cfRule type="cellIs" priority="2" dxfId="0" operator="lessThan" stopIfTrue="1">
      <formula>0</formula>
    </cfRule>
  </conditionalFormatting>
  <conditionalFormatting sqref="I7:I20 Q7:Q20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2" right="0.21" top="1.2" bottom="0.27" header="0.17" footer="0.24"/>
  <pageSetup horizontalDpi="600" verticalDpi="600" orientation="landscape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Q14"/>
  <sheetViews>
    <sheetView showGridLines="0" zoomScale="88" zoomScaleNormal="88" zoomScalePageLayoutView="0" workbookViewId="0" topLeftCell="A1">
      <selection activeCell="K13" sqref="K13"/>
    </sheetView>
  </sheetViews>
  <sheetFormatPr defaultColWidth="8.421875" defaultRowHeight="12.75"/>
  <cols>
    <col min="1" max="1" width="24.57421875" style="991" customWidth="1"/>
    <col min="2" max="2" width="8.421875" style="991" customWidth="1"/>
    <col min="3" max="3" width="10.140625" style="991" customWidth="1"/>
    <col min="4" max="4" width="8.421875" style="991" customWidth="1"/>
    <col min="5" max="5" width="9.28125" style="991" customWidth="1"/>
    <col min="6" max="6" width="8.421875" style="991" customWidth="1"/>
    <col min="7" max="7" width="10.00390625" style="991" customWidth="1"/>
    <col min="8" max="8" width="8.421875" style="991" customWidth="1"/>
    <col min="9" max="9" width="9.421875" style="991" customWidth="1"/>
    <col min="10" max="10" width="8.7109375" style="991" bestFit="1" customWidth="1"/>
    <col min="11" max="11" width="9.8515625" style="991" customWidth="1"/>
    <col min="12" max="12" width="8.7109375" style="991" bestFit="1" customWidth="1"/>
    <col min="13" max="13" width="9.140625" style="991" bestFit="1" customWidth="1"/>
    <col min="14" max="14" width="8.7109375" style="991" bestFit="1" customWidth="1"/>
    <col min="15" max="15" width="9.8515625" style="991" customWidth="1"/>
    <col min="16" max="17" width="8.7109375" style="991" bestFit="1" customWidth="1"/>
    <col min="18" max="16384" width="8.421875" style="991" customWidth="1"/>
  </cols>
  <sheetData>
    <row r="1" spans="16:17" ht="18.75" thickBot="1">
      <c r="P1" s="992" t="s">
        <v>0</v>
      </c>
      <c r="Q1" s="993"/>
    </row>
    <row r="2" ht="4.5" customHeight="1" thickBot="1"/>
    <row r="3" spans="1:17" ht="24" customHeight="1" thickBot="1">
      <c r="A3" s="994" t="s">
        <v>313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6"/>
    </row>
    <row r="4" spans="1:17" ht="15.75" customHeight="1" thickBot="1">
      <c r="A4" s="997" t="s">
        <v>255</v>
      </c>
      <c r="B4" s="998" t="s">
        <v>39</v>
      </c>
      <c r="C4" s="999"/>
      <c r="D4" s="999"/>
      <c r="E4" s="999"/>
      <c r="F4" s="999"/>
      <c r="G4" s="999"/>
      <c r="H4" s="999"/>
      <c r="I4" s="1000"/>
      <c r="J4" s="998" t="s">
        <v>40</v>
      </c>
      <c r="K4" s="999"/>
      <c r="L4" s="999"/>
      <c r="M4" s="999"/>
      <c r="N4" s="999"/>
      <c r="O4" s="999"/>
      <c r="P4" s="999"/>
      <c r="Q4" s="1000"/>
    </row>
    <row r="5" spans="1:17" s="1008" customFormat="1" ht="26.25" customHeight="1">
      <c r="A5" s="1001"/>
      <c r="B5" s="1002" t="s">
        <v>41</v>
      </c>
      <c r="C5" s="1003"/>
      <c r="D5" s="1003"/>
      <c r="E5" s="1004" t="s">
        <v>42</v>
      </c>
      <c r="F5" s="1002" t="s">
        <v>43</v>
      </c>
      <c r="G5" s="1003"/>
      <c r="H5" s="1003"/>
      <c r="I5" s="1005" t="s">
        <v>44</v>
      </c>
      <c r="J5" s="1006" t="s">
        <v>211</v>
      </c>
      <c r="K5" s="1007"/>
      <c r="L5" s="1007"/>
      <c r="M5" s="1004" t="s">
        <v>42</v>
      </c>
      <c r="N5" s="1006" t="s">
        <v>212</v>
      </c>
      <c r="O5" s="1007"/>
      <c r="P5" s="1007"/>
      <c r="Q5" s="1004" t="s">
        <v>44</v>
      </c>
    </row>
    <row r="6" spans="1:17" s="1014" customFormat="1" ht="17.25" thickBot="1">
      <c r="A6" s="1009"/>
      <c r="B6" s="1010" t="s">
        <v>14</v>
      </c>
      <c r="C6" s="1011" t="s">
        <v>15</v>
      </c>
      <c r="D6" s="1011" t="s">
        <v>13</v>
      </c>
      <c r="E6" s="1012"/>
      <c r="F6" s="1010" t="s">
        <v>14</v>
      </c>
      <c r="G6" s="1011" t="s">
        <v>15</v>
      </c>
      <c r="H6" s="1011" t="s">
        <v>13</v>
      </c>
      <c r="I6" s="1013"/>
      <c r="J6" s="1010" t="s">
        <v>14</v>
      </c>
      <c r="K6" s="1011" t="s">
        <v>15</v>
      </c>
      <c r="L6" s="1011" t="s">
        <v>13</v>
      </c>
      <c r="M6" s="1012"/>
      <c r="N6" s="1010" t="s">
        <v>14</v>
      </c>
      <c r="O6" s="1011" t="s">
        <v>15</v>
      </c>
      <c r="P6" s="1011" t="s">
        <v>13</v>
      </c>
      <c r="Q6" s="1012"/>
    </row>
    <row r="7" spans="1:17" s="1020" customFormat="1" ht="18.75" customHeight="1" thickBot="1">
      <c r="A7" s="1015" t="s">
        <v>4</v>
      </c>
      <c r="B7" s="1016">
        <f>SUM(B8:B12)</f>
        <v>25382.674000000006</v>
      </c>
      <c r="C7" s="1017">
        <f>SUM(C8:C12)</f>
        <v>16991.138000000003</v>
      </c>
      <c r="D7" s="1018">
        <f aca="true" t="shared" si="0" ref="D7:D12">C7+B7</f>
        <v>42373.812000000005</v>
      </c>
      <c r="E7" s="1019">
        <f aca="true" t="shared" si="1" ref="E7:E12">D7/$D$7</f>
        <v>1</v>
      </c>
      <c r="F7" s="1016">
        <f>SUM(F8:F12)</f>
        <v>21728.259999999995</v>
      </c>
      <c r="G7" s="1017">
        <f>SUM(G8:G12)</f>
        <v>12754.587999999998</v>
      </c>
      <c r="H7" s="1018">
        <f aca="true" t="shared" si="2" ref="H7:H12">G7+F7</f>
        <v>34482.84799999999</v>
      </c>
      <c r="I7" s="1019">
        <f aca="true" t="shared" si="3" ref="I7:I12">(D7/H7-1)</f>
        <v>0.22883736285355605</v>
      </c>
      <c r="J7" s="1016">
        <f>SUM(J8:J12)</f>
        <v>77475.69399999999</v>
      </c>
      <c r="K7" s="1017">
        <f>SUM(K8:K12)</f>
        <v>46303.62800000002</v>
      </c>
      <c r="L7" s="1018">
        <f aca="true" t="shared" si="4" ref="L7:L12">K7+J7</f>
        <v>123779.32200000001</v>
      </c>
      <c r="M7" s="1019">
        <f aca="true" t="shared" si="5" ref="M7:M12">L7/$L$7</f>
        <v>1</v>
      </c>
      <c r="N7" s="1016">
        <f>SUM(N8:N12)</f>
        <v>70723.01099999994</v>
      </c>
      <c r="O7" s="1017">
        <f>SUM(O8:O12)</f>
        <v>36362.09699999998</v>
      </c>
      <c r="P7" s="1018">
        <f aca="true" t="shared" si="6" ref="P7:P12">O7+N7</f>
        <v>107085.10799999992</v>
      </c>
      <c r="Q7" s="1019">
        <f aca="true" t="shared" si="7" ref="Q7:Q12">(L7/P7-1)</f>
        <v>0.1558966910693138</v>
      </c>
    </row>
    <row r="8" spans="1:17" s="1025" customFormat="1" ht="18.75" customHeight="1" thickTop="1">
      <c r="A8" s="1021" t="s">
        <v>256</v>
      </c>
      <c r="B8" s="1022">
        <v>21830.831000000006</v>
      </c>
      <c r="C8" s="1023">
        <v>14174.461000000005</v>
      </c>
      <c r="D8" s="1023">
        <f t="shared" si="0"/>
        <v>36005.29200000001</v>
      </c>
      <c r="E8" s="1024">
        <f t="shared" si="1"/>
        <v>0.8497062289321529</v>
      </c>
      <c r="F8" s="1022">
        <v>18130.240999999995</v>
      </c>
      <c r="G8" s="1023">
        <v>10195.584999999997</v>
      </c>
      <c r="H8" s="1023">
        <f t="shared" si="2"/>
        <v>28325.825999999994</v>
      </c>
      <c r="I8" s="1024">
        <f t="shared" si="3"/>
        <v>0.2711118115319926</v>
      </c>
      <c r="J8" s="1022">
        <v>65764.592</v>
      </c>
      <c r="K8" s="1023">
        <v>38046.542000000016</v>
      </c>
      <c r="L8" s="1023">
        <f t="shared" si="4"/>
        <v>103811.13400000002</v>
      </c>
      <c r="M8" s="1024">
        <f t="shared" si="5"/>
        <v>0.8386791292975414</v>
      </c>
      <c r="N8" s="1023">
        <v>59607.95999999994</v>
      </c>
      <c r="O8" s="1023">
        <v>29248.524999999983</v>
      </c>
      <c r="P8" s="1023">
        <f t="shared" si="6"/>
        <v>88856.48499999993</v>
      </c>
      <c r="Q8" s="1024">
        <f t="shared" si="7"/>
        <v>0.16830115438394966</v>
      </c>
    </row>
    <row r="9" spans="1:17" s="1025" customFormat="1" ht="18.75" customHeight="1">
      <c r="A9" s="1021" t="s">
        <v>257</v>
      </c>
      <c r="B9" s="1022">
        <v>3137.528</v>
      </c>
      <c r="C9" s="1023">
        <v>1277.466</v>
      </c>
      <c r="D9" s="1023">
        <f t="shared" si="0"/>
        <v>4414.994</v>
      </c>
      <c r="E9" s="1024">
        <f t="shared" si="1"/>
        <v>0.10419157001970933</v>
      </c>
      <c r="F9" s="1022">
        <v>3328.3189999999995</v>
      </c>
      <c r="G9" s="1023">
        <v>1328.12</v>
      </c>
      <c r="H9" s="1023">
        <f t="shared" si="2"/>
        <v>4656.438999999999</v>
      </c>
      <c r="I9" s="1024">
        <f t="shared" si="3"/>
        <v>-0.05185185503342782</v>
      </c>
      <c r="J9" s="1022">
        <v>10625.323999999999</v>
      </c>
      <c r="K9" s="1023">
        <v>4248.031999999999</v>
      </c>
      <c r="L9" s="1023">
        <f t="shared" si="4"/>
        <v>14873.355999999998</v>
      </c>
      <c r="M9" s="1024">
        <f t="shared" si="5"/>
        <v>0.12016026392518127</v>
      </c>
      <c r="N9" s="1023">
        <v>10313.374000000005</v>
      </c>
      <c r="O9" s="1023">
        <v>3843.072999999999</v>
      </c>
      <c r="P9" s="1023">
        <f t="shared" si="6"/>
        <v>14156.447000000004</v>
      </c>
      <c r="Q9" s="1024">
        <f t="shared" si="7"/>
        <v>0.050641873628318956</v>
      </c>
    </row>
    <row r="10" spans="1:17" s="1025" customFormat="1" ht="18.75" customHeight="1">
      <c r="A10" s="1021" t="s">
        <v>258</v>
      </c>
      <c r="B10" s="1022">
        <v>282.165</v>
      </c>
      <c r="C10" s="1023">
        <v>1002.5379999999999</v>
      </c>
      <c r="D10" s="1023">
        <f t="shared" si="0"/>
        <v>1284.703</v>
      </c>
      <c r="E10" s="1024">
        <f t="shared" si="1"/>
        <v>0.030318324912566277</v>
      </c>
      <c r="F10" s="1022">
        <v>196.09</v>
      </c>
      <c r="G10" s="1023">
        <v>772.448</v>
      </c>
      <c r="H10" s="1023">
        <f t="shared" si="2"/>
        <v>968.538</v>
      </c>
      <c r="I10" s="1024">
        <f t="shared" si="3"/>
        <v>0.326435307649261</v>
      </c>
      <c r="J10" s="1022">
        <v>782.4110000000001</v>
      </c>
      <c r="K10" s="1023">
        <v>2515.3070000000002</v>
      </c>
      <c r="L10" s="1023">
        <f t="shared" si="4"/>
        <v>3297.7180000000003</v>
      </c>
      <c r="M10" s="1024">
        <f t="shared" si="5"/>
        <v>0.026641913582302543</v>
      </c>
      <c r="N10" s="1023">
        <v>586.99</v>
      </c>
      <c r="O10" s="1023">
        <v>2120.632</v>
      </c>
      <c r="P10" s="1023">
        <f t="shared" si="6"/>
        <v>2707.6220000000003</v>
      </c>
      <c r="Q10" s="1024">
        <f t="shared" si="7"/>
        <v>0.21793884079830939</v>
      </c>
    </row>
    <row r="11" spans="1:17" s="1025" customFormat="1" ht="18.75" customHeight="1">
      <c r="A11" s="1021" t="s">
        <v>260</v>
      </c>
      <c r="B11" s="1022">
        <v>113.184</v>
      </c>
      <c r="C11" s="1023">
        <v>488.02</v>
      </c>
      <c r="D11" s="1023">
        <f t="shared" si="0"/>
        <v>601.204</v>
      </c>
      <c r="E11" s="1024">
        <f t="shared" si="1"/>
        <v>0.014188102783860934</v>
      </c>
      <c r="F11" s="1022">
        <v>56.81</v>
      </c>
      <c r="G11" s="1023">
        <v>402.734</v>
      </c>
      <c r="H11" s="1023">
        <f t="shared" si="2"/>
        <v>459.544</v>
      </c>
      <c r="I11" s="1024">
        <f t="shared" si="3"/>
        <v>0.308262103302404</v>
      </c>
      <c r="J11" s="1022">
        <v>233.71099999999998</v>
      </c>
      <c r="K11" s="1023">
        <v>1329.908</v>
      </c>
      <c r="L11" s="1023">
        <f t="shared" si="4"/>
        <v>1563.619</v>
      </c>
      <c r="M11" s="1024">
        <f t="shared" si="5"/>
        <v>0.012632311881624296</v>
      </c>
      <c r="N11" s="1023">
        <v>175.33199999999997</v>
      </c>
      <c r="O11" s="1023">
        <v>1088.2179999999998</v>
      </c>
      <c r="P11" s="1023">
        <f t="shared" si="6"/>
        <v>1263.5499999999997</v>
      </c>
      <c r="Q11" s="1024">
        <f t="shared" si="7"/>
        <v>0.23748090696846202</v>
      </c>
    </row>
    <row r="12" spans="1:17" s="1025" customFormat="1" ht="18.75" customHeight="1" thickBot="1">
      <c r="A12" s="1026" t="s">
        <v>224</v>
      </c>
      <c r="B12" s="1027">
        <v>18.966</v>
      </c>
      <c r="C12" s="1028">
        <v>48.653000000000006</v>
      </c>
      <c r="D12" s="1028">
        <f t="shared" si="0"/>
        <v>67.619</v>
      </c>
      <c r="E12" s="1029">
        <f t="shared" si="1"/>
        <v>0.0015957733517107215</v>
      </c>
      <c r="F12" s="1027">
        <v>16.8</v>
      </c>
      <c r="G12" s="1028">
        <v>55.701</v>
      </c>
      <c r="H12" s="1028">
        <f t="shared" si="2"/>
        <v>72.501</v>
      </c>
      <c r="I12" s="1029">
        <f t="shared" si="3"/>
        <v>-0.0673370022482449</v>
      </c>
      <c r="J12" s="1027">
        <v>69.656</v>
      </c>
      <c r="K12" s="1028">
        <v>163.839</v>
      </c>
      <c r="L12" s="1028">
        <f t="shared" si="4"/>
        <v>233.495</v>
      </c>
      <c r="M12" s="1029">
        <f t="shared" si="5"/>
        <v>0.0018863813133505446</v>
      </c>
      <c r="N12" s="1027">
        <v>39.355</v>
      </c>
      <c r="O12" s="1028">
        <v>61.649</v>
      </c>
      <c r="P12" s="1028">
        <f t="shared" si="6"/>
        <v>101.00399999999999</v>
      </c>
      <c r="Q12" s="1029">
        <f t="shared" si="7"/>
        <v>1.3117401291037982</v>
      </c>
    </row>
    <row r="13" ht="13.5">
      <c r="A13" s="520" t="s">
        <v>314</v>
      </c>
    </row>
    <row r="14" spans="1:3" ht="13.5">
      <c r="A14" s="1030" t="s">
        <v>315</v>
      </c>
      <c r="B14" s="1031"/>
      <c r="C14" s="1031"/>
    </row>
  </sheetData>
  <sheetProtection/>
  <mergeCells count="13"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</mergeCells>
  <conditionalFormatting sqref="Q13:Q65536 I13:I65536 Q2:Q6 I1:I6">
    <cfRule type="cellIs" priority="2" dxfId="0" operator="lessThan" stopIfTrue="1">
      <formula>0</formula>
    </cfRule>
  </conditionalFormatting>
  <conditionalFormatting sqref="I7:I12 Q7:Q12">
    <cfRule type="cellIs" priority="2" dxfId="1" operator="lessThan" stopIfTrue="1">
      <formula>0</formula>
    </cfRule>
    <cfRule type="cellIs" priority="3" dxfId="3" operator="greaterThanOrEqual" stopIfTrue="1">
      <formula>0</formula>
    </cfRule>
  </conditionalFormatting>
  <hyperlinks>
    <hyperlink ref="P1:Q1" location="INDICE!A1" display="Volver al Indice"/>
  </hyperlinks>
  <printOptions/>
  <pageMargins left="0.21" right="0.21" top="1" bottom="0.27" header="0.17" footer="0.2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519"/>
  <sheetViews>
    <sheetView showGridLines="0" zoomScale="88" zoomScaleNormal="88" workbookViewId="0" topLeftCell="A1">
      <selection activeCell="O1" sqref="O1:P1"/>
    </sheetView>
  </sheetViews>
  <sheetFormatPr defaultColWidth="11.00390625" defaultRowHeight="12.75"/>
  <cols>
    <col min="1" max="1" width="9.8515625" style="1" customWidth="1"/>
    <col min="2" max="2" width="17.140625" style="1" customWidth="1"/>
    <col min="3" max="3" width="11.57421875" style="1" customWidth="1"/>
    <col min="4" max="4" width="8.421875" style="1" customWidth="1"/>
    <col min="5" max="5" width="8.140625" style="1" customWidth="1"/>
    <col min="6" max="6" width="9.57421875" style="1" customWidth="1"/>
    <col min="7" max="7" width="10.8515625" style="1" customWidth="1"/>
    <col min="8" max="9" width="10.00390625" style="1" customWidth="1"/>
    <col min="10" max="10" width="9.57421875" style="1" customWidth="1"/>
    <col min="11" max="11" width="10.421875" style="1" customWidth="1"/>
    <col min="12" max="12" width="9.7109375" style="1" customWidth="1"/>
    <col min="13" max="13" width="9.00390625" style="1" customWidth="1"/>
    <col min="14" max="14" width="10.00390625" style="1" customWidth="1"/>
    <col min="15" max="15" width="12.28125" style="1" customWidth="1"/>
    <col min="16" max="16" width="10.421875" style="1" customWidth="1"/>
    <col min="17" max="16384" width="11.00390625" style="1" customWidth="1"/>
  </cols>
  <sheetData>
    <row r="1" spans="15:16" ht="22.5" customHeight="1" thickBot="1">
      <c r="O1" s="2" t="s">
        <v>0</v>
      </c>
      <c r="P1" s="3"/>
    </row>
    <row r="2" ht="5.25" customHeight="1"/>
    <row r="3" ht="3.75" customHeight="1" thickBot="1"/>
    <row r="4" spans="1:16" ht="13.5" customHeight="1" thickTop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5.25" customHeight="1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3"/>
    </row>
    <row r="7" spans="1:16" ht="16.5" customHeight="1" thickTop="1">
      <c r="A7" s="14"/>
      <c r="B7" s="15"/>
      <c r="C7" s="16" t="s">
        <v>2</v>
      </c>
      <c r="D7" s="17"/>
      <c r="E7" s="17"/>
      <c r="F7" s="18"/>
      <c r="G7" s="19" t="s">
        <v>3</v>
      </c>
      <c r="H7" s="20"/>
      <c r="I7" s="20"/>
      <c r="J7" s="20"/>
      <c r="K7" s="20"/>
      <c r="L7" s="20"/>
      <c r="M7" s="20"/>
      <c r="N7" s="20"/>
      <c r="O7" s="19" t="s">
        <v>4</v>
      </c>
      <c r="P7" s="21"/>
    </row>
    <row r="8" spans="1:16" ht="3.75" customHeight="1" thickBot="1">
      <c r="A8" s="22"/>
      <c r="B8" s="23"/>
      <c r="C8" s="24"/>
      <c r="D8" s="25"/>
      <c r="E8" s="25"/>
      <c r="F8" s="26"/>
      <c r="G8" s="27"/>
      <c r="H8" s="28"/>
      <c r="I8" s="28"/>
      <c r="J8" s="28"/>
      <c r="K8" s="28"/>
      <c r="L8" s="28"/>
      <c r="M8" s="28"/>
      <c r="N8" s="28"/>
      <c r="O8" s="29"/>
      <c r="P8" s="30"/>
    </row>
    <row r="9" spans="1:16" ht="21.75" customHeight="1" thickBot="1" thickTop="1">
      <c r="A9" s="31" t="s">
        <v>5</v>
      </c>
      <c r="B9" s="32"/>
      <c r="C9" s="33" t="s">
        <v>6</v>
      </c>
      <c r="D9" s="34" t="s">
        <v>7</v>
      </c>
      <c r="E9" s="35" t="s">
        <v>8</v>
      </c>
      <c r="F9" s="36" t="s">
        <v>9</v>
      </c>
      <c r="G9" s="16" t="s">
        <v>6</v>
      </c>
      <c r="H9" s="17"/>
      <c r="I9" s="17"/>
      <c r="J9" s="37" t="s">
        <v>7</v>
      </c>
      <c r="K9" s="38"/>
      <c r="L9" s="39"/>
      <c r="M9" s="40" t="s">
        <v>8</v>
      </c>
      <c r="N9" s="41" t="s">
        <v>9</v>
      </c>
      <c r="O9" s="42" t="s">
        <v>6</v>
      </c>
      <c r="P9" s="43" t="s">
        <v>9</v>
      </c>
    </row>
    <row r="10" spans="1:16" ht="9" customHeight="1">
      <c r="A10" s="22"/>
      <c r="B10" s="23"/>
      <c r="C10" s="44"/>
      <c r="D10" s="45"/>
      <c r="E10" s="46"/>
      <c r="F10" s="47"/>
      <c r="G10" s="48" t="s">
        <v>10</v>
      </c>
      <c r="H10" s="49" t="s">
        <v>10</v>
      </c>
      <c r="I10" s="50" t="s">
        <v>10</v>
      </c>
      <c r="J10" s="48" t="s">
        <v>10</v>
      </c>
      <c r="K10" s="49" t="s">
        <v>10</v>
      </c>
      <c r="L10" s="51" t="s">
        <v>10</v>
      </c>
      <c r="M10" s="52"/>
      <c r="N10" s="53"/>
      <c r="O10" s="54"/>
      <c r="P10" s="55"/>
    </row>
    <row r="11" spans="1:16" ht="15.75" customHeight="1" thickBot="1">
      <c r="A11" s="56"/>
      <c r="B11" s="57"/>
      <c r="C11" s="58"/>
      <c r="D11" s="59"/>
      <c r="E11" s="60"/>
      <c r="F11" s="61"/>
      <c r="G11" s="62" t="s">
        <v>11</v>
      </c>
      <c r="H11" s="63" t="s">
        <v>12</v>
      </c>
      <c r="I11" s="64" t="s">
        <v>13</v>
      </c>
      <c r="J11" s="62" t="s">
        <v>14</v>
      </c>
      <c r="K11" s="63" t="s">
        <v>15</v>
      </c>
      <c r="L11" s="65" t="s">
        <v>13</v>
      </c>
      <c r="M11" s="66"/>
      <c r="N11" s="67"/>
      <c r="O11" s="54"/>
      <c r="P11" s="55"/>
    </row>
    <row r="12" spans="1:16" s="84" customFormat="1" ht="18" customHeight="1" thickTop="1">
      <c r="A12" s="68">
        <v>2009</v>
      </c>
      <c r="B12" s="69" t="s">
        <v>16</v>
      </c>
      <c r="C12" s="70">
        <v>733018</v>
      </c>
      <c r="D12" s="71">
        <v>6659.961000000001</v>
      </c>
      <c r="E12" s="72">
        <v>898.682</v>
      </c>
      <c r="F12" s="73">
        <f>E12+D12</f>
        <v>7558.643000000001</v>
      </c>
      <c r="G12" s="74">
        <v>268696</v>
      </c>
      <c r="H12" s="75">
        <v>240173</v>
      </c>
      <c r="I12" s="76">
        <f aca="true" t="shared" si="0" ref="I12:I23">H12+G12</f>
        <v>508869</v>
      </c>
      <c r="J12" s="77">
        <v>24869.754</v>
      </c>
      <c r="K12" s="78">
        <v>11481.022999999997</v>
      </c>
      <c r="L12" s="79">
        <f aca="true" t="shared" si="1" ref="L12:L23">K12+J12</f>
        <v>36350.777</v>
      </c>
      <c r="M12" s="80">
        <v>393.9170000000001</v>
      </c>
      <c r="N12" s="81">
        <f aca="true" t="shared" si="2" ref="N12:N26">L12+M12</f>
        <v>36744.694</v>
      </c>
      <c r="O12" s="82">
        <f aca="true" t="shared" si="3" ref="O12:O23">I12+C12</f>
        <v>1241887</v>
      </c>
      <c r="P12" s="83">
        <f aca="true" t="shared" si="4" ref="P12:P23">N12+F12</f>
        <v>44303.33700000001</v>
      </c>
    </row>
    <row r="13" spans="1:16" s="101" customFormat="1" ht="18" customHeight="1">
      <c r="A13" s="85"/>
      <c r="B13" s="86" t="s">
        <v>17</v>
      </c>
      <c r="C13" s="87">
        <v>668872</v>
      </c>
      <c r="D13" s="88">
        <v>8288.55</v>
      </c>
      <c r="E13" s="89">
        <v>1067.4029999999998</v>
      </c>
      <c r="F13" s="90">
        <f aca="true" t="shared" si="5" ref="F13:F27">E13+D13</f>
        <v>9355.953</v>
      </c>
      <c r="G13" s="91">
        <v>192435</v>
      </c>
      <c r="H13" s="92">
        <v>178630</v>
      </c>
      <c r="I13" s="93">
        <f t="shared" si="0"/>
        <v>371065</v>
      </c>
      <c r="J13" s="94">
        <v>24124.997</v>
      </c>
      <c r="K13" s="95">
        <v>12126.486000000004</v>
      </c>
      <c r="L13" s="96">
        <f t="shared" si="1"/>
        <v>36251.48300000001</v>
      </c>
      <c r="M13" s="97">
        <v>476.25</v>
      </c>
      <c r="N13" s="98">
        <f t="shared" si="2"/>
        <v>36727.73300000001</v>
      </c>
      <c r="O13" s="99">
        <f t="shared" si="3"/>
        <v>1039937</v>
      </c>
      <c r="P13" s="100">
        <f t="shared" si="4"/>
        <v>46083.68600000001</v>
      </c>
    </row>
    <row r="14" spans="1:16" s="117" customFormat="1" ht="18" customHeight="1">
      <c r="A14" s="85"/>
      <c r="B14" s="102" t="s">
        <v>18</v>
      </c>
      <c r="C14" s="103">
        <v>744157</v>
      </c>
      <c r="D14" s="104">
        <v>9133.391</v>
      </c>
      <c r="E14" s="105">
        <v>1100.859</v>
      </c>
      <c r="F14" s="106">
        <f t="shared" si="5"/>
        <v>10234.25</v>
      </c>
      <c r="G14" s="107">
        <v>213521</v>
      </c>
      <c r="H14" s="108">
        <v>191654</v>
      </c>
      <c r="I14" s="109">
        <f t="shared" si="0"/>
        <v>405175</v>
      </c>
      <c r="J14" s="110">
        <v>21728.26</v>
      </c>
      <c r="K14" s="111">
        <v>12754.587999999998</v>
      </c>
      <c r="L14" s="112">
        <f t="shared" si="1"/>
        <v>34482.848</v>
      </c>
      <c r="M14" s="113">
        <v>524.753</v>
      </c>
      <c r="N14" s="114">
        <f t="shared" si="2"/>
        <v>35007.600999999995</v>
      </c>
      <c r="O14" s="115">
        <f t="shared" si="3"/>
        <v>1149332</v>
      </c>
      <c r="P14" s="116">
        <f t="shared" si="4"/>
        <v>45241.850999999995</v>
      </c>
    </row>
    <row r="15" spans="1:16" ht="18" customHeight="1">
      <c r="A15" s="85"/>
      <c r="B15" s="86" t="s">
        <v>19</v>
      </c>
      <c r="C15" s="87">
        <v>755671</v>
      </c>
      <c r="D15" s="88">
        <v>8008.049999999994</v>
      </c>
      <c r="E15" s="89">
        <v>1101.4259999999997</v>
      </c>
      <c r="F15" s="90">
        <f t="shared" si="5"/>
        <v>9109.475999999993</v>
      </c>
      <c r="G15" s="91">
        <v>211311</v>
      </c>
      <c r="H15" s="92">
        <v>206202</v>
      </c>
      <c r="I15" s="93">
        <f t="shared" si="0"/>
        <v>417513</v>
      </c>
      <c r="J15" s="94">
        <v>29153.026</v>
      </c>
      <c r="K15" s="95">
        <v>12862.082000000002</v>
      </c>
      <c r="L15" s="96">
        <f t="shared" si="1"/>
        <v>42015.10800000001</v>
      </c>
      <c r="M15" s="97">
        <v>422.771</v>
      </c>
      <c r="N15" s="98">
        <f t="shared" si="2"/>
        <v>42437.87900000001</v>
      </c>
      <c r="O15" s="99">
        <f t="shared" si="3"/>
        <v>1173184</v>
      </c>
      <c r="P15" s="100">
        <f t="shared" si="4"/>
        <v>51547.355</v>
      </c>
    </row>
    <row r="16" spans="1:16" s="118" customFormat="1" ht="18" customHeight="1">
      <c r="A16" s="85"/>
      <c r="B16" s="86" t="s">
        <v>20</v>
      </c>
      <c r="C16" s="87">
        <v>724014</v>
      </c>
      <c r="D16" s="88">
        <v>8281.360999999999</v>
      </c>
      <c r="E16" s="89">
        <v>1165.6030000000003</v>
      </c>
      <c r="F16" s="90">
        <f t="shared" si="5"/>
        <v>9446.964</v>
      </c>
      <c r="G16" s="91">
        <v>200323</v>
      </c>
      <c r="H16" s="92">
        <v>193831</v>
      </c>
      <c r="I16" s="93">
        <f t="shared" si="0"/>
        <v>394154</v>
      </c>
      <c r="J16" s="94">
        <v>25172.90299999998</v>
      </c>
      <c r="K16" s="95">
        <v>12921.118000000004</v>
      </c>
      <c r="L16" s="96">
        <f t="shared" si="1"/>
        <v>38094.020999999986</v>
      </c>
      <c r="M16" s="97">
        <v>527.35</v>
      </c>
      <c r="N16" s="98">
        <f t="shared" si="2"/>
        <v>38621.370999999985</v>
      </c>
      <c r="O16" s="99">
        <f t="shared" si="3"/>
        <v>1118168</v>
      </c>
      <c r="P16" s="100">
        <f t="shared" si="4"/>
        <v>48068.334999999985</v>
      </c>
    </row>
    <row r="17" spans="1:16" ht="18" customHeight="1">
      <c r="A17" s="85"/>
      <c r="B17" s="86" t="s">
        <v>21</v>
      </c>
      <c r="C17" s="87">
        <v>823588</v>
      </c>
      <c r="D17" s="88">
        <v>8326.751999999993</v>
      </c>
      <c r="E17" s="89">
        <v>1048.11</v>
      </c>
      <c r="F17" s="90">
        <f t="shared" si="5"/>
        <v>9374.861999999994</v>
      </c>
      <c r="G17" s="91">
        <v>247368</v>
      </c>
      <c r="H17" s="92">
        <v>250328</v>
      </c>
      <c r="I17" s="93">
        <f t="shared" si="0"/>
        <v>497696</v>
      </c>
      <c r="J17" s="94">
        <v>21071.08800000001</v>
      </c>
      <c r="K17" s="95">
        <v>11665.431</v>
      </c>
      <c r="L17" s="96">
        <f t="shared" si="1"/>
        <v>32736.51900000001</v>
      </c>
      <c r="M17" s="97">
        <v>484.78</v>
      </c>
      <c r="N17" s="98">
        <f t="shared" si="2"/>
        <v>33221.29900000001</v>
      </c>
      <c r="O17" s="99">
        <f t="shared" si="3"/>
        <v>1321284</v>
      </c>
      <c r="P17" s="100">
        <f t="shared" si="4"/>
        <v>42596.16100000001</v>
      </c>
    </row>
    <row r="18" spans="1:16" s="101" customFormat="1" ht="18" customHeight="1">
      <c r="A18" s="85"/>
      <c r="B18" s="86" t="s">
        <v>22</v>
      </c>
      <c r="C18" s="87">
        <v>925096</v>
      </c>
      <c r="D18" s="88">
        <v>8680.382000000003</v>
      </c>
      <c r="E18" s="89">
        <v>1272.103</v>
      </c>
      <c r="F18" s="90">
        <f t="shared" si="5"/>
        <v>9952.485000000004</v>
      </c>
      <c r="G18" s="91">
        <v>245574</v>
      </c>
      <c r="H18" s="92">
        <v>281837</v>
      </c>
      <c r="I18" s="93">
        <f t="shared" si="0"/>
        <v>527411</v>
      </c>
      <c r="J18" s="94">
        <v>20136.69399999999</v>
      </c>
      <c r="K18" s="95">
        <v>11289.147000000003</v>
      </c>
      <c r="L18" s="96">
        <f t="shared" si="1"/>
        <v>31425.840999999993</v>
      </c>
      <c r="M18" s="97">
        <v>582.0060000000003</v>
      </c>
      <c r="N18" s="98">
        <f t="shared" si="2"/>
        <v>32007.846999999994</v>
      </c>
      <c r="O18" s="99">
        <f t="shared" si="3"/>
        <v>1452507</v>
      </c>
      <c r="P18" s="100">
        <f t="shared" si="4"/>
        <v>41960.331999999995</v>
      </c>
    </row>
    <row r="19" spans="1:16" ht="18" customHeight="1">
      <c r="A19" s="85"/>
      <c r="B19" s="86" t="s">
        <v>23</v>
      </c>
      <c r="C19" s="87">
        <v>924951</v>
      </c>
      <c r="D19" s="88">
        <v>7824.715999999998</v>
      </c>
      <c r="E19" s="89">
        <v>1212.6119999999999</v>
      </c>
      <c r="F19" s="90">
        <f t="shared" si="5"/>
        <v>9037.327999999998</v>
      </c>
      <c r="G19" s="91">
        <v>272824</v>
      </c>
      <c r="H19" s="92">
        <v>247906</v>
      </c>
      <c r="I19" s="93">
        <f t="shared" si="0"/>
        <v>520730</v>
      </c>
      <c r="J19" s="94">
        <v>20669.54300000001</v>
      </c>
      <c r="K19" s="95">
        <v>11245.8</v>
      </c>
      <c r="L19" s="96">
        <f t="shared" si="1"/>
        <v>31915.343000000008</v>
      </c>
      <c r="M19" s="97">
        <v>521.1679999999999</v>
      </c>
      <c r="N19" s="98">
        <f t="shared" si="2"/>
        <v>32436.51100000001</v>
      </c>
      <c r="O19" s="99">
        <f t="shared" si="3"/>
        <v>1445681</v>
      </c>
      <c r="P19" s="100">
        <f t="shared" si="4"/>
        <v>41473.83900000001</v>
      </c>
    </row>
    <row r="20" spans="1:16" ht="18" customHeight="1">
      <c r="A20" s="85"/>
      <c r="B20" s="86" t="s">
        <v>24</v>
      </c>
      <c r="C20" s="87">
        <v>871266</v>
      </c>
      <c r="D20" s="88">
        <v>8235.001999999997</v>
      </c>
      <c r="E20" s="89">
        <v>1278.5389999999993</v>
      </c>
      <c r="F20" s="90">
        <f t="shared" si="5"/>
        <v>9513.540999999996</v>
      </c>
      <c r="G20" s="91">
        <v>225784</v>
      </c>
      <c r="H20" s="92">
        <v>199427</v>
      </c>
      <c r="I20" s="93">
        <f t="shared" si="0"/>
        <v>425211</v>
      </c>
      <c r="J20" s="94">
        <v>22274.951999999983</v>
      </c>
      <c r="K20" s="95">
        <v>12539.043000000001</v>
      </c>
      <c r="L20" s="96">
        <f t="shared" si="1"/>
        <v>34813.99499999998</v>
      </c>
      <c r="M20" s="97">
        <v>570.8090000000001</v>
      </c>
      <c r="N20" s="98">
        <f t="shared" si="2"/>
        <v>35384.80399999998</v>
      </c>
      <c r="O20" s="99">
        <f t="shared" si="3"/>
        <v>1296477</v>
      </c>
      <c r="P20" s="100">
        <f t="shared" si="4"/>
        <v>44898.34499999998</v>
      </c>
    </row>
    <row r="21" spans="1:16" ht="18" customHeight="1">
      <c r="A21" s="85"/>
      <c r="B21" s="86" t="s">
        <v>25</v>
      </c>
      <c r="C21" s="87">
        <v>998863</v>
      </c>
      <c r="D21" s="88">
        <v>8685.511000000002</v>
      </c>
      <c r="E21" s="89">
        <v>1339.1940000000004</v>
      </c>
      <c r="F21" s="90">
        <f t="shared" si="5"/>
        <v>10024.705000000002</v>
      </c>
      <c r="G21" s="91">
        <v>229128</v>
      </c>
      <c r="H21" s="92">
        <v>235013</v>
      </c>
      <c r="I21" s="93">
        <f t="shared" si="0"/>
        <v>464141</v>
      </c>
      <c r="J21" s="94">
        <v>26914.37800000002</v>
      </c>
      <c r="K21" s="95">
        <v>16524.689000000002</v>
      </c>
      <c r="L21" s="96">
        <f t="shared" si="1"/>
        <v>43439.067000000025</v>
      </c>
      <c r="M21" s="97">
        <v>638.6080000000002</v>
      </c>
      <c r="N21" s="98">
        <f t="shared" si="2"/>
        <v>44077.675000000025</v>
      </c>
      <c r="O21" s="99">
        <f t="shared" si="3"/>
        <v>1463004</v>
      </c>
      <c r="P21" s="100">
        <f t="shared" si="4"/>
        <v>54102.38000000003</v>
      </c>
    </row>
    <row r="22" spans="1:16" ht="18" customHeight="1">
      <c r="A22" s="85"/>
      <c r="B22" s="86" t="s">
        <v>26</v>
      </c>
      <c r="C22" s="87">
        <v>944194</v>
      </c>
      <c r="D22" s="88">
        <v>8138.804000000002</v>
      </c>
      <c r="E22" s="89">
        <v>1240.4259999999997</v>
      </c>
      <c r="F22" s="90">
        <f t="shared" si="5"/>
        <v>9379.230000000001</v>
      </c>
      <c r="G22" s="91">
        <v>217081</v>
      </c>
      <c r="H22" s="92">
        <v>238904</v>
      </c>
      <c r="I22" s="93">
        <f t="shared" si="0"/>
        <v>455985</v>
      </c>
      <c r="J22" s="94">
        <v>24287.878999999997</v>
      </c>
      <c r="K22" s="95">
        <v>15747.07</v>
      </c>
      <c r="L22" s="96">
        <f t="shared" si="1"/>
        <v>40034.94899999999</v>
      </c>
      <c r="M22" s="97">
        <v>684.8539999999997</v>
      </c>
      <c r="N22" s="98">
        <f t="shared" si="2"/>
        <v>40719.80299999999</v>
      </c>
      <c r="O22" s="99">
        <f t="shared" si="3"/>
        <v>1400179</v>
      </c>
      <c r="P22" s="100">
        <f t="shared" si="4"/>
        <v>50099.032999999996</v>
      </c>
    </row>
    <row r="23" spans="1:16" ht="18" customHeight="1" thickBot="1">
      <c r="A23" s="119"/>
      <c r="B23" s="86" t="s">
        <v>27</v>
      </c>
      <c r="C23" s="87">
        <v>1043194</v>
      </c>
      <c r="D23" s="88">
        <v>9495.082</v>
      </c>
      <c r="E23" s="89">
        <v>1390.595</v>
      </c>
      <c r="F23" s="90">
        <f t="shared" si="5"/>
        <v>10885.677</v>
      </c>
      <c r="G23" s="91">
        <v>240984</v>
      </c>
      <c r="H23" s="92">
        <v>294563</v>
      </c>
      <c r="I23" s="93">
        <f t="shared" si="0"/>
        <v>535547</v>
      </c>
      <c r="J23" s="94">
        <v>25461.24899999999</v>
      </c>
      <c r="K23" s="95">
        <v>17665.698</v>
      </c>
      <c r="L23" s="96">
        <f t="shared" si="1"/>
        <v>43126.946999999986</v>
      </c>
      <c r="M23" s="97">
        <v>950.9329999999999</v>
      </c>
      <c r="N23" s="98">
        <f t="shared" si="2"/>
        <v>44077.87999999998</v>
      </c>
      <c r="O23" s="99">
        <f t="shared" si="3"/>
        <v>1578741</v>
      </c>
      <c r="P23" s="100">
        <f t="shared" si="4"/>
        <v>54963.556999999986</v>
      </c>
    </row>
    <row r="24" spans="1:16" ht="3.75" customHeight="1">
      <c r="A24" s="120"/>
      <c r="B24" s="121"/>
      <c r="C24" s="122"/>
      <c r="D24" s="123"/>
      <c r="E24" s="124"/>
      <c r="F24" s="125">
        <f t="shared" si="5"/>
        <v>0</v>
      </c>
      <c r="G24" s="126"/>
      <c r="H24" s="127"/>
      <c r="I24" s="128"/>
      <c r="J24" s="126"/>
      <c r="K24" s="127"/>
      <c r="L24" s="129"/>
      <c r="M24" s="130"/>
      <c r="N24" s="131">
        <f t="shared" si="2"/>
        <v>0</v>
      </c>
      <c r="O24" s="132"/>
      <c r="P24" s="133"/>
    </row>
    <row r="25" spans="1:16" s="84" customFormat="1" ht="18" customHeight="1">
      <c r="A25" s="134">
        <v>2010</v>
      </c>
      <c r="B25" s="69" t="s">
        <v>16</v>
      </c>
      <c r="C25" s="135">
        <v>1024970</v>
      </c>
      <c r="D25" s="136">
        <v>6931.1640000000025</v>
      </c>
      <c r="E25" s="137">
        <v>1003.5830000000001</v>
      </c>
      <c r="F25" s="138">
        <f t="shared" si="5"/>
        <v>7934.747000000003</v>
      </c>
      <c r="G25" s="139">
        <v>284288</v>
      </c>
      <c r="H25" s="140">
        <v>261693</v>
      </c>
      <c r="I25" s="141">
        <f>H25+G25</f>
        <v>545981</v>
      </c>
      <c r="J25" s="142">
        <v>27923.932999999997</v>
      </c>
      <c r="K25" s="143">
        <v>15006.334000000003</v>
      </c>
      <c r="L25" s="144">
        <f>K25+J25</f>
        <v>42930.267</v>
      </c>
      <c r="M25" s="145">
        <v>630.667</v>
      </c>
      <c r="N25" s="146">
        <f t="shared" si="2"/>
        <v>43560.934</v>
      </c>
      <c r="O25" s="147">
        <f>I25+C25</f>
        <v>1570951</v>
      </c>
      <c r="P25" s="148">
        <f>N25+F25</f>
        <v>51495.681000000004</v>
      </c>
    </row>
    <row r="26" spans="1:16" s="84" customFormat="1" ht="18" customHeight="1">
      <c r="A26" s="134"/>
      <c r="B26" s="86" t="s">
        <v>17</v>
      </c>
      <c r="C26" s="135">
        <v>928323</v>
      </c>
      <c r="D26" s="136">
        <v>7742.914999999998</v>
      </c>
      <c r="E26" s="137">
        <v>1135.9940000000004</v>
      </c>
      <c r="F26" s="138">
        <f t="shared" si="5"/>
        <v>8878.908999999998</v>
      </c>
      <c r="G26" s="139">
        <v>202715</v>
      </c>
      <c r="H26" s="140">
        <v>188295</v>
      </c>
      <c r="I26" s="141">
        <f>H26+G26</f>
        <v>391010</v>
      </c>
      <c r="J26" s="142">
        <v>24169.086999999992</v>
      </c>
      <c r="K26" s="143">
        <v>14306.156</v>
      </c>
      <c r="L26" s="144">
        <f>K26+J26</f>
        <v>38475.242999999995</v>
      </c>
      <c r="M26" s="145">
        <v>615.9159999999999</v>
      </c>
      <c r="N26" s="146">
        <f t="shared" si="2"/>
        <v>39091.15899999999</v>
      </c>
      <c r="O26" s="147">
        <f>I26+C26</f>
        <v>1319333</v>
      </c>
      <c r="P26" s="148">
        <f>N26+F26</f>
        <v>47970.06799999999</v>
      </c>
    </row>
    <row r="27" spans="1:16" s="164" customFormat="1" ht="18" customHeight="1" thickBot="1">
      <c r="A27" s="149"/>
      <c r="B27" s="102" t="s">
        <v>18</v>
      </c>
      <c r="C27" s="150">
        <v>1076945</v>
      </c>
      <c r="D27" s="151">
        <v>8323.453999999996</v>
      </c>
      <c r="E27" s="152">
        <v>1238.8320000000003</v>
      </c>
      <c r="F27" s="153">
        <f t="shared" si="5"/>
        <v>9562.285999999996</v>
      </c>
      <c r="G27" s="154">
        <v>250371</v>
      </c>
      <c r="H27" s="155">
        <v>216855</v>
      </c>
      <c r="I27" s="156">
        <f>H27+G27</f>
        <v>467226</v>
      </c>
      <c r="J27" s="157">
        <v>25382.67400000001</v>
      </c>
      <c r="K27" s="158">
        <v>16991.138000000003</v>
      </c>
      <c r="L27" s="159">
        <f>K27+J27</f>
        <v>42373.81200000001</v>
      </c>
      <c r="M27" s="160">
        <v>808.525</v>
      </c>
      <c r="N27" s="161">
        <f>L27+M27</f>
        <v>43182.337000000014</v>
      </c>
      <c r="O27" s="162">
        <f>I27+C27</f>
        <v>1544171</v>
      </c>
      <c r="P27" s="163">
        <f>N27+F27</f>
        <v>52744.62300000001</v>
      </c>
    </row>
    <row r="28" spans="1:16" ht="18" customHeight="1">
      <c r="A28" s="165" t="s">
        <v>28</v>
      </c>
      <c r="B28" s="121"/>
      <c r="C28" s="166"/>
      <c r="D28" s="127"/>
      <c r="E28" s="167"/>
      <c r="F28" s="168"/>
      <c r="G28" s="126"/>
      <c r="H28" s="127"/>
      <c r="I28" s="128"/>
      <c r="J28" s="126"/>
      <c r="K28" s="127"/>
      <c r="L28" s="129"/>
      <c r="M28" s="169"/>
      <c r="N28" s="131"/>
      <c r="O28" s="170"/>
      <c r="P28" s="133"/>
    </row>
    <row r="29" spans="1:16" ht="18" customHeight="1">
      <c r="A29" s="171" t="s">
        <v>29</v>
      </c>
      <c r="B29" s="172"/>
      <c r="C29" s="87">
        <f>SUM(C12:C14)</f>
        <v>2146047</v>
      </c>
      <c r="D29" s="92">
        <f aca="true" t="shared" si="6" ref="D29:P29">SUM(D12:D14)</f>
        <v>24081.902000000002</v>
      </c>
      <c r="E29" s="173">
        <f t="shared" si="6"/>
        <v>3066.9439999999995</v>
      </c>
      <c r="F29" s="174">
        <f t="shared" si="6"/>
        <v>27148.846</v>
      </c>
      <c r="G29" s="91">
        <f t="shared" si="6"/>
        <v>674652</v>
      </c>
      <c r="H29" s="92">
        <f t="shared" si="6"/>
        <v>610457</v>
      </c>
      <c r="I29" s="173">
        <f t="shared" si="6"/>
        <v>1285109</v>
      </c>
      <c r="J29" s="91">
        <f t="shared" si="6"/>
        <v>70723.011</v>
      </c>
      <c r="K29" s="92">
        <f t="shared" si="6"/>
        <v>36362.097</v>
      </c>
      <c r="L29" s="175">
        <f t="shared" si="6"/>
        <v>107085.10800000001</v>
      </c>
      <c r="M29" s="176">
        <f t="shared" si="6"/>
        <v>1394.92</v>
      </c>
      <c r="N29" s="173">
        <f t="shared" si="6"/>
        <v>108480.028</v>
      </c>
      <c r="O29" s="177">
        <f t="shared" si="6"/>
        <v>3431156</v>
      </c>
      <c r="P29" s="178">
        <f t="shared" si="6"/>
        <v>135628.874</v>
      </c>
    </row>
    <row r="30" spans="1:16" ht="18" customHeight="1" thickBot="1">
      <c r="A30" s="171" t="s">
        <v>30</v>
      </c>
      <c r="B30" s="172"/>
      <c r="C30" s="87">
        <f>SUM(C25:C27)</f>
        <v>3030238</v>
      </c>
      <c r="D30" s="92">
        <f aca="true" t="shared" si="7" ref="D30:P30">SUM(D25:D27)</f>
        <v>22997.532999999996</v>
      </c>
      <c r="E30" s="173">
        <f t="shared" si="7"/>
        <v>3378.4090000000006</v>
      </c>
      <c r="F30" s="179">
        <f t="shared" si="7"/>
        <v>26375.942</v>
      </c>
      <c r="G30" s="180">
        <f t="shared" si="7"/>
        <v>737374</v>
      </c>
      <c r="H30" s="92">
        <f t="shared" si="7"/>
        <v>666843</v>
      </c>
      <c r="I30" s="173">
        <f t="shared" si="7"/>
        <v>1404217</v>
      </c>
      <c r="J30" s="91">
        <f t="shared" si="7"/>
        <v>77475.694</v>
      </c>
      <c r="K30" s="92">
        <f t="shared" si="7"/>
        <v>46303.62800000001</v>
      </c>
      <c r="L30" s="175">
        <f t="shared" si="7"/>
        <v>123779.32200000001</v>
      </c>
      <c r="M30" s="176">
        <f t="shared" si="7"/>
        <v>2055.108</v>
      </c>
      <c r="N30" s="173">
        <f t="shared" si="7"/>
        <v>125834.43000000001</v>
      </c>
      <c r="O30" s="177">
        <f t="shared" si="7"/>
        <v>4434455</v>
      </c>
      <c r="P30" s="178">
        <f t="shared" si="7"/>
        <v>152210.372</v>
      </c>
    </row>
    <row r="31" spans="1:16" ht="16.5" customHeight="1">
      <c r="A31" s="181" t="s">
        <v>31</v>
      </c>
      <c r="B31" s="121"/>
      <c r="C31" s="166"/>
      <c r="D31" s="127"/>
      <c r="E31" s="167"/>
      <c r="F31" s="182"/>
      <c r="G31" s="126"/>
      <c r="H31" s="127"/>
      <c r="I31" s="128"/>
      <c r="J31" s="126"/>
      <c r="K31" s="127"/>
      <c r="L31" s="129"/>
      <c r="M31" s="169"/>
      <c r="N31" s="131"/>
      <c r="O31" s="183"/>
      <c r="P31" s="133"/>
    </row>
    <row r="32" spans="1:16" ht="16.5" customHeight="1">
      <c r="A32" s="171" t="s">
        <v>32</v>
      </c>
      <c r="B32" s="184"/>
      <c r="C32" s="185">
        <f>(C27/C14-1)*100</f>
        <v>44.72013298269049</v>
      </c>
      <c r="D32" s="186">
        <f aca="true" t="shared" si="8" ref="D32:P32">(D27/D14-1)*100</f>
        <v>-8.867867367114835</v>
      </c>
      <c r="E32" s="187">
        <f t="shared" si="8"/>
        <v>12.533212700264107</v>
      </c>
      <c r="F32" s="188">
        <f t="shared" si="8"/>
        <v>-6.565835307912193</v>
      </c>
      <c r="G32" s="189">
        <f t="shared" si="8"/>
        <v>17.25825562825203</v>
      </c>
      <c r="H32" s="190">
        <f t="shared" si="8"/>
        <v>13.149216817807098</v>
      </c>
      <c r="I32" s="187">
        <f t="shared" si="8"/>
        <v>15.31461714074165</v>
      </c>
      <c r="J32" s="191">
        <f t="shared" si="8"/>
        <v>16.81871442996361</v>
      </c>
      <c r="K32" s="186">
        <f t="shared" si="8"/>
        <v>33.21589062696502</v>
      </c>
      <c r="L32" s="192">
        <f t="shared" si="8"/>
        <v>22.88373628535558</v>
      </c>
      <c r="M32" s="193">
        <f t="shared" si="8"/>
        <v>54.07725158312575</v>
      </c>
      <c r="N32" s="187">
        <f t="shared" si="8"/>
        <v>23.3513173324845</v>
      </c>
      <c r="O32" s="194">
        <f t="shared" si="8"/>
        <v>34.35378115287837</v>
      </c>
      <c r="P32" s="195">
        <f t="shared" si="8"/>
        <v>16.583698133836332</v>
      </c>
    </row>
    <row r="33" spans="1:16" ht="6.75" customHeight="1" thickBot="1">
      <c r="A33" s="196"/>
      <c r="B33" s="197"/>
      <c r="C33" s="198"/>
      <c r="D33" s="199"/>
      <c r="E33" s="200"/>
      <c r="F33" s="201"/>
      <c r="G33" s="202"/>
      <c r="H33" s="203"/>
      <c r="I33" s="204"/>
      <c r="J33" s="202"/>
      <c r="K33" s="203"/>
      <c r="L33" s="205"/>
      <c r="M33" s="206"/>
      <c r="N33" s="207"/>
      <c r="O33" s="208"/>
      <c r="P33" s="209"/>
    </row>
    <row r="34" spans="1:16" ht="16.5" customHeight="1">
      <c r="A34" s="210" t="s">
        <v>33</v>
      </c>
      <c r="B34" s="86"/>
      <c r="C34" s="211"/>
      <c r="D34" s="212"/>
      <c r="E34" s="187"/>
      <c r="F34" s="188"/>
      <c r="G34" s="189"/>
      <c r="H34" s="190"/>
      <c r="I34" s="213"/>
      <c r="J34" s="189"/>
      <c r="K34" s="190"/>
      <c r="L34" s="214"/>
      <c r="M34" s="215"/>
      <c r="N34" s="216"/>
      <c r="O34" s="217"/>
      <c r="P34" s="218"/>
    </row>
    <row r="35" spans="1:16" ht="16.5" customHeight="1" thickBot="1">
      <c r="A35" s="219" t="s">
        <v>34</v>
      </c>
      <c r="B35" s="220"/>
      <c r="C35" s="221">
        <f aca="true" t="shared" si="9" ref="C35:P35">(C30/C29-1)*100</f>
        <v>41.20091498462055</v>
      </c>
      <c r="D35" s="222">
        <f t="shared" si="9"/>
        <v>-4.502837857242358</v>
      </c>
      <c r="E35" s="223">
        <f t="shared" si="9"/>
        <v>10.155548976440421</v>
      </c>
      <c r="F35" s="224">
        <f t="shared" si="9"/>
        <v>-2.8469129037750007</v>
      </c>
      <c r="G35" s="225">
        <f t="shared" si="9"/>
        <v>9.296941237853007</v>
      </c>
      <c r="H35" s="226">
        <f t="shared" si="9"/>
        <v>9.236686613471544</v>
      </c>
      <c r="I35" s="223">
        <f t="shared" si="9"/>
        <v>9.268318874118853</v>
      </c>
      <c r="J35" s="227">
        <f t="shared" si="9"/>
        <v>9.548070570694467</v>
      </c>
      <c r="K35" s="222">
        <f t="shared" si="9"/>
        <v>27.340367636112983</v>
      </c>
      <c r="L35" s="228">
        <f t="shared" si="9"/>
        <v>15.589669106931293</v>
      </c>
      <c r="M35" s="229">
        <f t="shared" si="9"/>
        <v>47.32801881111462</v>
      </c>
      <c r="N35" s="230">
        <f t="shared" si="9"/>
        <v>15.997785325055403</v>
      </c>
      <c r="O35" s="231">
        <f t="shared" si="9"/>
        <v>29.24084477651263</v>
      </c>
      <c r="P35" s="232">
        <f t="shared" si="9"/>
        <v>12.225640094896018</v>
      </c>
    </row>
    <row r="36" spans="1:13" ht="17.25" customHeight="1" thickTop="1">
      <c r="A36" s="233" t="s">
        <v>35</v>
      </c>
      <c r="B36" s="234"/>
      <c r="C36" s="235"/>
      <c r="D36" s="235"/>
      <c r="E36" s="235"/>
      <c r="F36" s="236"/>
      <c r="G36" s="236"/>
      <c r="H36" s="236"/>
      <c r="I36" s="236"/>
      <c r="J36" s="236"/>
      <c r="K36" s="236"/>
      <c r="L36" s="236"/>
      <c r="M36" s="237"/>
    </row>
    <row r="37" spans="1:12" ht="13.5" customHeight="1">
      <c r="A37" s="233" t="s">
        <v>36</v>
      </c>
      <c r="B37" s="238"/>
      <c r="C37" s="238"/>
      <c r="D37" s="238"/>
      <c r="E37" s="238"/>
      <c r="F37" s="239"/>
      <c r="G37" s="239"/>
      <c r="H37" s="239"/>
      <c r="I37" s="239"/>
      <c r="J37" s="239"/>
      <c r="K37" s="239"/>
      <c r="L37" s="239"/>
    </row>
    <row r="38" spans="1:12" ht="13.5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</row>
    <row r="39" spans="1:12" ht="13.5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</row>
    <row r="40" spans="1:12" ht="13.5">
      <c r="A40" s="239"/>
      <c r="B40" s="239"/>
      <c r="C40" s="240"/>
      <c r="D40" s="239"/>
      <c r="E40" s="239"/>
      <c r="F40" s="239"/>
      <c r="G40" s="239"/>
      <c r="H40" s="239"/>
      <c r="I40" s="239"/>
      <c r="J40" s="239"/>
      <c r="K40" s="239"/>
      <c r="L40" s="239"/>
    </row>
    <row r="41" spans="1:12" ht="13.5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</row>
    <row r="42" spans="1:12" ht="13.5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</row>
    <row r="43" spans="1:12" ht="13.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</row>
    <row r="44" spans="1:12" ht="13.5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</row>
    <row r="45" spans="1:12" ht="13.5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</row>
    <row r="46" spans="1:12" ht="13.5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</row>
    <row r="47" spans="1:12" ht="13.5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</row>
    <row r="48" spans="1:12" ht="13.5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</row>
    <row r="49" spans="1:12" ht="13.5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</row>
    <row r="50" spans="1:12" ht="13.5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</row>
    <row r="51" spans="1:12" ht="13.5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</row>
    <row r="52" spans="1:12" ht="13.5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</row>
    <row r="53" spans="1:12" ht="13.5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</row>
    <row r="54" spans="1:12" ht="13.5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</row>
    <row r="55" spans="1:12" ht="13.5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</row>
    <row r="56" spans="1:12" ht="13.5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</row>
    <row r="57" spans="1:12" ht="13.5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</row>
    <row r="58" spans="1:12" ht="13.5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</row>
    <row r="59" spans="1:12" ht="13.5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</row>
    <row r="60" spans="1:12" ht="13.5">
      <c r="A60" s="239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</row>
    <row r="61" spans="1:12" ht="13.5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</row>
    <row r="62" spans="1:12" ht="13.5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</row>
    <row r="63" spans="1:12" ht="13.5">
      <c r="A63" s="239"/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</row>
    <row r="64" spans="1:12" ht="13.5">
      <c r="A64" s="239"/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</row>
    <row r="65" spans="1:12" ht="13.5">
      <c r="A65" s="239"/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</row>
    <row r="66" spans="1:12" ht="13.5">
      <c r="A66" s="239"/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</row>
    <row r="67" spans="1:12" ht="13.5">
      <c r="A67" s="239"/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</row>
    <row r="68" spans="1:12" ht="13.5">
      <c r="A68" s="239"/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</row>
    <row r="69" spans="1:12" ht="13.5">
      <c r="A69" s="239"/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</row>
    <row r="70" spans="1:12" ht="13.5">
      <c r="A70" s="239"/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</row>
    <row r="71" spans="1:12" ht="13.5">
      <c r="A71" s="239"/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</row>
    <row r="72" spans="1:12" ht="13.5">
      <c r="A72" s="239"/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</row>
    <row r="73" spans="1:12" ht="13.5">
      <c r="A73" s="239"/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</row>
    <row r="74" spans="1:12" ht="13.5">
      <c r="A74" s="239"/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</row>
    <row r="75" spans="1:12" ht="13.5">
      <c r="A75" s="239"/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</row>
    <row r="76" spans="1:12" ht="13.5">
      <c r="A76" s="239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</row>
    <row r="77" spans="1:12" ht="13.5">
      <c r="A77" s="239"/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</row>
    <row r="78" spans="1:12" ht="13.5">
      <c r="A78" s="239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</row>
    <row r="79" spans="1:12" ht="13.5">
      <c r="A79" s="239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</row>
    <row r="80" spans="1:12" ht="13.5">
      <c r="A80" s="239"/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</row>
    <row r="81" spans="1:12" ht="13.5">
      <c r="A81" s="239"/>
      <c r="B81" s="239"/>
      <c r="C81" s="239"/>
      <c r="D81" s="239"/>
      <c r="E81" s="239"/>
      <c r="F81" s="239"/>
      <c r="G81" s="239"/>
      <c r="H81" s="239"/>
      <c r="I81" s="239"/>
      <c r="J81" s="239"/>
      <c r="K81" s="239"/>
      <c r="L81" s="239"/>
    </row>
    <row r="82" spans="1:12" ht="13.5">
      <c r="A82" s="239"/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</row>
    <row r="83" spans="1:12" ht="13.5">
      <c r="A83" s="239"/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</row>
    <row r="84" spans="1:12" ht="13.5">
      <c r="A84" s="239"/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</row>
    <row r="85" spans="1:12" ht="13.5">
      <c r="A85" s="239"/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</row>
    <row r="86" spans="1:12" ht="13.5">
      <c r="A86" s="239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</row>
    <row r="87" spans="1:12" ht="13.5">
      <c r="A87" s="239"/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</row>
    <row r="88" spans="1:12" ht="13.5">
      <c r="A88" s="239"/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</row>
    <row r="89" spans="1:12" ht="13.5">
      <c r="A89" s="239"/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</row>
    <row r="90" spans="1:12" ht="13.5">
      <c r="A90" s="239"/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</row>
    <row r="91" spans="1:12" ht="13.5">
      <c r="A91" s="239"/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</row>
    <row r="92" spans="1:12" ht="13.5">
      <c r="A92" s="239"/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</row>
    <row r="93" spans="1:12" ht="13.5">
      <c r="A93" s="239"/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</row>
    <row r="94" spans="1:12" ht="13.5">
      <c r="A94" s="239"/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</row>
    <row r="95" spans="1:12" ht="13.5">
      <c r="A95" s="239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</row>
    <row r="96" spans="1:12" ht="13.5">
      <c r="A96" s="239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</row>
    <row r="97" spans="1:12" ht="13.5">
      <c r="A97" s="239"/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</row>
    <row r="98" spans="1:12" ht="13.5">
      <c r="A98" s="239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</row>
    <row r="99" spans="1:12" ht="13.5">
      <c r="A99" s="239"/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</row>
    <row r="100" spans="1:12" ht="13.5">
      <c r="A100" s="239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</row>
    <row r="101" spans="1:12" ht="13.5">
      <c r="A101" s="239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</row>
    <row r="102" spans="1:12" ht="13.5">
      <c r="A102" s="239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</row>
    <row r="103" spans="1:12" ht="13.5">
      <c r="A103" s="239"/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</row>
    <row r="104" spans="1:12" ht="13.5">
      <c r="A104" s="239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</row>
    <row r="105" spans="1:12" ht="13.5">
      <c r="A105" s="239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</row>
    <row r="106" spans="1:12" ht="13.5">
      <c r="A106" s="239"/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</row>
    <row r="107" spans="1:12" ht="13.5">
      <c r="A107" s="239"/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</row>
    <row r="108" spans="1:12" ht="13.5">
      <c r="A108" s="239"/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</row>
    <row r="109" spans="1:12" ht="13.5">
      <c r="A109" s="239"/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</row>
    <row r="110" spans="1:12" ht="13.5">
      <c r="A110" s="239"/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</row>
    <row r="111" spans="1:12" ht="13.5">
      <c r="A111" s="239"/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</row>
    <row r="112" spans="1:12" ht="13.5">
      <c r="A112" s="239"/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</row>
    <row r="113" spans="1:12" ht="13.5">
      <c r="A113" s="239"/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</row>
    <row r="114" spans="1:12" ht="13.5">
      <c r="A114" s="239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</row>
    <row r="115" spans="1:12" ht="13.5">
      <c r="A115" s="239"/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</row>
    <row r="116" spans="1:12" ht="13.5">
      <c r="A116" s="239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</row>
    <row r="117" spans="1:12" ht="13.5">
      <c r="A117" s="239"/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</row>
    <row r="118" spans="1:12" ht="13.5">
      <c r="A118" s="239"/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</row>
    <row r="119" spans="1:12" ht="13.5">
      <c r="A119" s="239"/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</row>
    <row r="120" spans="1:12" ht="13.5">
      <c r="A120" s="239"/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</row>
    <row r="121" spans="1:12" ht="13.5">
      <c r="A121" s="239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</row>
    <row r="122" spans="1:12" ht="13.5">
      <c r="A122" s="239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</row>
    <row r="123" spans="1:12" ht="13.5">
      <c r="A123" s="239"/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</row>
    <row r="124" spans="1:12" ht="13.5">
      <c r="A124" s="239"/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</row>
    <row r="125" spans="1:12" ht="13.5">
      <c r="A125" s="239"/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</row>
    <row r="126" spans="1:12" ht="13.5">
      <c r="A126" s="239"/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</row>
    <row r="127" spans="1:12" ht="13.5">
      <c r="A127" s="239"/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</row>
    <row r="128" spans="1:12" ht="13.5">
      <c r="A128" s="239"/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</row>
    <row r="129" spans="1:12" ht="13.5">
      <c r="A129" s="239"/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</row>
    <row r="130" spans="1:12" ht="13.5">
      <c r="A130" s="239"/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</row>
    <row r="131" spans="1:12" ht="13.5">
      <c r="A131" s="239"/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</row>
    <row r="132" spans="1:12" ht="13.5">
      <c r="A132" s="239"/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</row>
    <row r="133" spans="1:12" ht="13.5">
      <c r="A133" s="239"/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</row>
    <row r="134" spans="1:12" ht="13.5">
      <c r="A134" s="239"/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</row>
    <row r="135" spans="1:12" ht="13.5">
      <c r="A135" s="239"/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</row>
    <row r="136" spans="1:12" ht="13.5">
      <c r="A136" s="239"/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</row>
    <row r="137" spans="1:12" ht="13.5">
      <c r="A137" s="239"/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</row>
    <row r="138" spans="1:12" ht="13.5">
      <c r="A138" s="239"/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</row>
    <row r="139" spans="1:12" ht="13.5">
      <c r="A139" s="239"/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</row>
    <row r="140" spans="1:12" ht="13.5">
      <c r="A140" s="239"/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</row>
    <row r="141" spans="1:12" ht="13.5">
      <c r="A141" s="239"/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</row>
    <row r="142" spans="1:12" ht="13.5">
      <c r="A142" s="239"/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</row>
    <row r="143" spans="1:12" ht="13.5">
      <c r="A143" s="239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</row>
    <row r="144" spans="1:12" ht="13.5">
      <c r="A144" s="239"/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</row>
    <row r="145" spans="1:12" ht="13.5">
      <c r="A145" s="239"/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</row>
    <row r="146" spans="1:12" ht="13.5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</row>
    <row r="147" spans="1:12" ht="13.5">
      <c r="A147" s="239"/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</row>
    <row r="148" spans="1:12" ht="13.5">
      <c r="A148" s="239"/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</row>
    <row r="149" spans="1:12" ht="13.5">
      <c r="A149" s="239"/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</row>
    <row r="150" spans="1:12" ht="13.5">
      <c r="A150" s="239"/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</row>
    <row r="151" spans="1:12" ht="13.5">
      <c r="A151" s="239"/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</row>
    <row r="152" spans="1:12" ht="13.5">
      <c r="A152" s="239"/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</row>
    <row r="153" spans="1:12" ht="13.5">
      <c r="A153" s="239"/>
      <c r="B153" s="239"/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</row>
    <row r="154" spans="1:12" ht="13.5">
      <c r="A154" s="239"/>
      <c r="B154" s="239"/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</row>
    <row r="155" spans="1:12" ht="13.5">
      <c r="A155" s="239"/>
      <c r="B155" s="239"/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</row>
    <row r="156" spans="1:12" ht="13.5">
      <c r="A156" s="239"/>
      <c r="B156" s="239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</row>
    <row r="157" spans="1:12" ht="13.5">
      <c r="A157" s="239"/>
      <c r="B157" s="239"/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</row>
    <row r="158" spans="1:12" ht="13.5">
      <c r="A158" s="239"/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</row>
    <row r="159" spans="1:12" ht="13.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39"/>
    </row>
    <row r="160" spans="1:12" ht="13.5">
      <c r="A160" s="239"/>
      <c r="B160" s="239"/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</row>
    <row r="161" spans="1:12" ht="13.5">
      <c r="A161" s="239"/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</row>
    <row r="162" spans="1:12" ht="13.5">
      <c r="A162" s="239"/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</row>
    <row r="163" spans="1:12" ht="13.5">
      <c r="A163" s="239"/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</row>
    <row r="164" spans="1:12" ht="13.5">
      <c r="A164" s="239"/>
      <c r="B164" s="239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</row>
    <row r="165" spans="1:12" ht="13.5">
      <c r="A165" s="239"/>
      <c r="B165" s="239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</row>
    <row r="166" spans="1:12" ht="13.5">
      <c r="A166" s="239"/>
      <c r="B166" s="239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</row>
    <row r="167" spans="1:12" ht="13.5">
      <c r="A167" s="239"/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</row>
    <row r="168" spans="1:12" ht="13.5">
      <c r="A168" s="239"/>
      <c r="B168" s="239"/>
      <c r="C168" s="239"/>
      <c r="D168" s="239"/>
      <c r="E168" s="239"/>
      <c r="F168" s="239"/>
      <c r="G168" s="239"/>
      <c r="H168" s="239"/>
      <c r="I168" s="239"/>
      <c r="J168" s="239"/>
      <c r="K168" s="239"/>
      <c r="L168" s="239"/>
    </row>
    <row r="169" spans="1:12" ht="13.5">
      <c r="A169" s="239"/>
      <c r="B169" s="239"/>
      <c r="C169" s="239"/>
      <c r="D169" s="239"/>
      <c r="E169" s="239"/>
      <c r="F169" s="239"/>
      <c r="G169" s="239"/>
      <c r="H169" s="239"/>
      <c r="I169" s="239"/>
      <c r="J169" s="239"/>
      <c r="K169" s="239"/>
      <c r="L169" s="239"/>
    </row>
    <row r="170" spans="1:12" ht="13.5">
      <c r="A170" s="239"/>
      <c r="B170" s="239"/>
      <c r="C170" s="239"/>
      <c r="D170" s="239"/>
      <c r="E170" s="239"/>
      <c r="F170" s="239"/>
      <c r="G170" s="239"/>
      <c r="H170" s="239"/>
      <c r="I170" s="239"/>
      <c r="J170" s="239"/>
      <c r="K170" s="239"/>
      <c r="L170" s="239"/>
    </row>
    <row r="171" spans="1:12" ht="13.5">
      <c r="A171" s="239"/>
      <c r="B171" s="239"/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</row>
    <row r="172" spans="1:12" ht="13.5">
      <c r="A172" s="239"/>
      <c r="B172" s="239"/>
      <c r="C172" s="239"/>
      <c r="D172" s="239"/>
      <c r="E172" s="239"/>
      <c r="F172" s="239"/>
      <c r="G172" s="239"/>
      <c r="H172" s="239"/>
      <c r="I172" s="239"/>
      <c r="J172" s="239"/>
      <c r="K172" s="239"/>
      <c r="L172" s="239"/>
    </row>
    <row r="173" spans="1:12" ht="13.5">
      <c r="A173" s="239"/>
      <c r="B173" s="239"/>
      <c r="C173" s="239"/>
      <c r="D173" s="239"/>
      <c r="E173" s="239"/>
      <c r="F173" s="239"/>
      <c r="G173" s="239"/>
      <c r="H173" s="239"/>
      <c r="I173" s="239"/>
      <c r="J173" s="239"/>
      <c r="K173" s="239"/>
      <c r="L173" s="239"/>
    </row>
    <row r="174" spans="1:12" ht="13.5">
      <c r="A174" s="239"/>
      <c r="B174" s="239"/>
      <c r="C174" s="239"/>
      <c r="D174" s="239"/>
      <c r="E174" s="239"/>
      <c r="F174" s="239"/>
      <c r="G174" s="239"/>
      <c r="H174" s="239"/>
      <c r="I174" s="239"/>
      <c r="J174" s="239"/>
      <c r="K174" s="239"/>
      <c r="L174" s="239"/>
    </row>
    <row r="175" spans="1:12" ht="13.5">
      <c r="A175" s="239"/>
      <c r="B175" s="239"/>
      <c r="C175" s="239"/>
      <c r="D175" s="239"/>
      <c r="E175" s="239"/>
      <c r="F175" s="239"/>
      <c r="G175" s="239"/>
      <c r="H175" s="239"/>
      <c r="I175" s="239"/>
      <c r="J175" s="239"/>
      <c r="K175" s="239"/>
      <c r="L175" s="239"/>
    </row>
    <row r="176" spans="1:12" ht="13.5">
      <c r="A176" s="239"/>
      <c r="B176" s="239"/>
      <c r="C176" s="239"/>
      <c r="D176" s="239"/>
      <c r="E176" s="239"/>
      <c r="F176" s="239"/>
      <c r="G176" s="239"/>
      <c r="H176" s="239"/>
      <c r="I176" s="239"/>
      <c r="J176" s="239"/>
      <c r="K176" s="239"/>
      <c r="L176" s="239"/>
    </row>
    <row r="177" spans="1:12" ht="13.5">
      <c r="A177" s="239"/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</row>
    <row r="178" spans="1:12" ht="13.5">
      <c r="A178" s="239"/>
      <c r="B178" s="239"/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</row>
    <row r="179" spans="1:12" ht="13.5">
      <c r="A179" s="239"/>
      <c r="B179" s="239"/>
      <c r="C179" s="239"/>
      <c r="D179" s="239"/>
      <c r="E179" s="239"/>
      <c r="F179" s="239"/>
      <c r="G179" s="239"/>
      <c r="H179" s="239"/>
      <c r="I179" s="239"/>
      <c r="J179" s="239"/>
      <c r="K179" s="239"/>
      <c r="L179" s="239"/>
    </row>
    <row r="180" spans="1:12" ht="13.5">
      <c r="A180" s="239"/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</row>
    <row r="181" spans="1:12" ht="13.5">
      <c r="A181" s="239"/>
      <c r="B181" s="239"/>
      <c r="C181" s="239"/>
      <c r="D181" s="239"/>
      <c r="E181" s="239"/>
      <c r="F181" s="239"/>
      <c r="G181" s="239"/>
      <c r="H181" s="239"/>
      <c r="I181" s="239"/>
      <c r="J181" s="239"/>
      <c r="K181" s="239"/>
      <c r="L181" s="239"/>
    </row>
    <row r="182" spans="1:12" ht="13.5">
      <c r="A182" s="239"/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</row>
    <row r="183" spans="1:12" ht="13.5">
      <c r="A183" s="239"/>
      <c r="B183" s="239"/>
      <c r="C183" s="239"/>
      <c r="D183" s="239"/>
      <c r="E183" s="239"/>
      <c r="F183" s="239"/>
      <c r="G183" s="239"/>
      <c r="H183" s="239"/>
      <c r="I183" s="239"/>
      <c r="J183" s="239"/>
      <c r="K183" s="239"/>
      <c r="L183" s="239"/>
    </row>
    <row r="184" spans="1:12" ht="13.5">
      <c r="A184" s="239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</row>
    <row r="185" spans="1:12" ht="13.5">
      <c r="A185" s="239"/>
      <c r="B185" s="239"/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</row>
    <row r="186" spans="1:12" ht="13.5">
      <c r="A186" s="239"/>
      <c r="B186" s="239"/>
      <c r="C186" s="239"/>
      <c r="D186" s="239"/>
      <c r="E186" s="239"/>
      <c r="F186" s="239"/>
      <c r="G186" s="239"/>
      <c r="H186" s="239"/>
      <c r="I186" s="239"/>
      <c r="J186" s="239"/>
      <c r="K186" s="239"/>
      <c r="L186" s="239"/>
    </row>
    <row r="187" spans="1:12" ht="13.5">
      <c r="A187" s="239"/>
      <c r="B187" s="239"/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</row>
    <row r="188" spans="1:12" ht="13.5">
      <c r="A188" s="239"/>
      <c r="B188" s="239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</row>
    <row r="189" spans="1:12" ht="13.5">
      <c r="A189" s="239"/>
      <c r="B189" s="239"/>
      <c r="C189" s="239"/>
      <c r="D189" s="239"/>
      <c r="E189" s="239"/>
      <c r="F189" s="239"/>
      <c r="G189" s="239"/>
      <c r="H189" s="239"/>
      <c r="I189" s="239"/>
      <c r="J189" s="239"/>
      <c r="K189" s="239"/>
      <c r="L189" s="239"/>
    </row>
    <row r="190" spans="1:12" ht="13.5">
      <c r="A190" s="239"/>
      <c r="B190" s="239"/>
      <c r="C190" s="239"/>
      <c r="D190" s="239"/>
      <c r="E190" s="239"/>
      <c r="F190" s="239"/>
      <c r="G190" s="239"/>
      <c r="H190" s="239"/>
      <c r="I190" s="239"/>
      <c r="J190" s="239"/>
      <c r="K190" s="239"/>
      <c r="L190" s="239"/>
    </row>
    <row r="191" spans="1:12" ht="13.5">
      <c r="A191" s="239"/>
      <c r="B191" s="239"/>
      <c r="C191" s="239"/>
      <c r="D191" s="239"/>
      <c r="E191" s="239"/>
      <c r="F191" s="239"/>
      <c r="G191" s="239"/>
      <c r="H191" s="239"/>
      <c r="I191" s="239"/>
      <c r="J191" s="239"/>
      <c r="K191" s="239"/>
      <c r="L191" s="239"/>
    </row>
    <row r="192" spans="1:12" ht="13.5">
      <c r="A192" s="239"/>
      <c r="B192" s="239"/>
      <c r="C192" s="239"/>
      <c r="D192" s="239"/>
      <c r="E192" s="239"/>
      <c r="F192" s="239"/>
      <c r="G192" s="239"/>
      <c r="H192" s="239"/>
      <c r="I192" s="239"/>
      <c r="J192" s="239"/>
      <c r="K192" s="239"/>
      <c r="L192" s="239"/>
    </row>
    <row r="193" spans="1:12" ht="13.5">
      <c r="A193" s="239"/>
      <c r="B193" s="239"/>
      <c r="C193" s="239"/>
      <c r="D193" s="239"/>
      <c r="E193" s="239"/>
      <c r="F193" s="239"/>
      <c r="G193" s="239"/>
      <c r="H193" s="239"/>
      <c r="I193" s="239"/>
      <c r="J193" s="239"/>
      <c r="K193" s="239"/>
      <c r="L193" s="239"/>
    </row>
    <row r="194" spans="1:12" ht="13.5">
      <c r="A194" s="239"/>
      <c r="B194" s="239"/>
      <c r="C194" s="239"/>
      <c r="D194" s="239"/>
      <c r="E194" s="239"/>
      <c r="F194" s="239"/>
      <c r="G194" s="239"/>
      <c r="H194" s="239"/>
      <c r="I194" s="239"/>
      <c r="J194" s="239"/>
      <c r="K194" s="239"/>
      <c r="L194" s="239"/>
    </row>
    <row r="195" spans="1:12" ht="13.5">
      <c r="A195" s="239"/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  <c r="L195" s="239"/>
    </row>
    <row r="196" spans="1:12" ht="13.5">
      <c r="A196" s="239"/>
      <c r="B196" s="239"/>
      <c r="C196" s="239"/>
      <c r="D196" s="239"/>
      <c r="E196" s="239"/>
      <c r="F196" s="239"/>
      <c r="G196" s="239"/>
      <c r="H196" s="239"/>
      <c r="I196" s="239"/>
      <c r="J196" s="239"/>
      <c r="K196" s="239"/>
      <c r="L196" s="239"/>
    </row>
    <row r="197" spans="1:12" ht="13.5">
      <c r="A197" s="239"/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  <c r="L197" s="239"/>
    </row>
    <row r="198" spans="1:12" ht="13.5">
      <c r="A198" s="239"/>
      <c r="B198" s="239"/>
      <c r="C198" s="239"/>
      <c r="D198" s="239"/>
      <c r="E198" s="239"/>
      <c r="F198" s="239"/>
      <c r="G198" s="239"/>
      <c r="H198" s="239"/>
      <c r="I198" s="239"/>
      <c r="J198" s="239"/>
      <c r="K198" s="239"/>
      <c r="L198" s="239"/>
    </row>
    <row r="199" spans="1:12" ht="13.5">
      <c r="A199" s="239"/>
      <c r="B199" s="239"/>
      <c r="C199" s="239"/>
      <c r="D199" s="239"/>
      <c r="E199" s="239"/>
      <c r="F199" s="239"/>
      <c r="G199" s="239"/>
      <c r="H199" s="239"/>
      <c r="I199" s="239"/>
      <c r="J199" s="239"/>
      <c r="K199" s="239"/>
      <c r="L199" s="239"/>
    </row>
    <row r="200" spans="1:12" ht="13.5">
      <c r="A200" s="239"/>
      <c r="B200" s="239"/>
      <c r="C200" s="239"/>
      <c r="D200" s="239"/>
      <c r="E200" s="239"/>
      <c r="F200" s="239"/>
      <c r="G200" s="239"/>
      <c r="H200" s="239"/>
      <c r="I200" s="239"/>
      <c r="J200" s="239"/>
      <c r="K200" s="239"/>
      <c r="L200" s="239"/>
    </row>
    <row r="201" spans="1:12" ht="13.5">
      <c r="A201" s="239"/>
      <c r="B201" s="239"/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</row>
    <row r="202" spans="1:12" ht="13.5">
      <c r="A202" s="239"/>
      <c r="B202" s="239"/>
      <c r="C202" s="239"/>
      <c r="D202" s="239"/>
      <c r="E202" s="239"/>
      <c r="F202" s="239"/>
      <c r="G202" s="239"/>
      <c r="H202" s="239"/>
      <c r="I202" s="239"/>
      <c r="J202" s="239"/>
      <c r="K202" s="239"/>
      <c r="L202" s="239"/>
    </row>
    <row r="203" spans="1:12" ht="13.5">
      <c r="A203" s="239"/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</row>
    <row r="204" spans="1:12" ht="13.5">
      <c r="A204" s="239"/>
      <c r="B204" s="239"/>
      <c r="C204" s="239"/>
      <c r="D204" s="239"/>
      <c r="E204" s="239"/>
      <c r="F204" s="239"/>
      <c r="G204" s="239"/>
      <c r="H204" s="239"/>
      <c r="I204" s="239"/>
      <c r="J204" s="239"/>
      <c r="K204" s="239"/>
      <c r="L204" s="239"/>
    </row>
    <row r="205" spans="1:12" ht="13.5">
      <c r="A205" s="239"/>
      <c r="B205" s="239"/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</row>
    <row r="206" spans="1:12" ht="13.5">
      <c r="A206" s="239"/>
      <c r="B206" s="239"/>
      <c r="C206" s="239"/>
      <c r="D206" s="239"/>
      <c r="E206" s="239"/>
      <c r="F206" s="239"/>
      <c r="G206" s="239"/>
      <c r="H206" s="239"/>
      <c r="I206" s="239"/>
      <c r="J206" s="239"/>
      <c r="K206" s="239"/>
      <c r="L206" s="239"/>
    </row>
    <row r="207" spans="1:12" ht="13.5">
      <c r="A207" s="239"/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  <c r="L207" s="239"/>
    </row>
    <row r="208" spans="1:12" ht="13.5">
      <c r="A208" s="239"/>
      <c r="B208" s="239"/>
      <c r="C208" s="239"/>
      <c r="D208" s="239"/>
      <c r="E208" s="239"/>
      <c r="F208" s="239"/>
      <c r="G208" s="239"/>
      <c r="H208" s="239"/>
      <c r="I208" s="239"/>
      <c r="J208" s="239"/>
      <c r="K208" s="239"/>
      <c r="L208" s="239"/>
    </row>
    <row r="209" spans="1:12" ht="13.5">
      <c r="A209" s="239"/>
      <c r="B209" s="239"/>
      <c r="C209" s="239"/>
      <c r="D209" s="239"/>
      <c r="E209" s="239"/>
      <c r="F209" s="239"/>
      <c r="G209" s="239"/>
      <c r="H209" s="239"/>
      <c r="I209" s="239"/>
      <c r="J209" s="239"/>
      <c r="K209" s="239"/>
      <c r="L209" s="239"/>
    </row>
    <row r="210" spans="1:12" ht="13.5">
      <c r="A210" s="239"/>
      <c r="B210" s="239"/>
      <c r="C210" s="239"/>
      <c r="D210" s="239"/>
      <c r="E210" s="239"/>
      <c r="F210" s="239"/>
      <c r="G210" s="239"/>
      <c r="H210" s="239"/>
      <c r="I210" s="239"/>
      <c r="J210" s="239"/>
      <c r="K210" s="239"/>
      <c r="L210" s="239"/>
    </row>
    <row r="211" spans="1:12" ht="13.5">
      <c r="A211" s="239"/>
      <c r="B211" s="239"/>
      <c r="C211" s="239"/>
      <c r="D211" s="239"/>
      <c r="E211" s="239"/>
      <c r="F211" s="239"/>
      <c r="G211" s="239"/>
      <c r="H211" s="239"/>
      <c r="I211" s="239"/>
      <c r="J211" s="239"/>
      <c r="K211" s="239"/>
      <c r="L211" s="239"/>
    </row>
    <row r="212" spans="1:12" ht="13.5">
      <c r="A212" s="239"/>
      <c r="B212" s="239"/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</row>
    <row r="213" spans="1:12" ht="13.5">
      <c r="A213" s="239"/>
      <c r="B213" s="239"/>
      <c r="C213" s="239"/>
      <c r="D213" s="239"/>
      <c r="E213" s="239"/>
      <c r="F213" s="239"/>
      <c r="G213" s="239"/>
      <c r="H213" s="239"/>
      <c r="I213" s="239"/>
      <c r="J213" s="239"/>
      <c r="K213" s="239"/>
      <c r="L213" s="239"/>
    </row>
    <row r="214" spans="1:12" ht="13.5">
      <c r="A214" s="239"/>
      <c r="B214" s="239"/>
      <c r="C214" s="239"/>
      <c r="D214" s="239"/>
      <c r="E214" s="239"/>
      <c r="F214" s="239"/>
      <c r="G214" s="239"/>
      <c r="H214" s="239"/>
      <c r="I214" s="239"/>
      <c r="J214" s="239"/>
      <c r="K214" s="239"/>
      <c r="L214" s="239"/>
    </row>
    <row r="215" spans="1:12" ht="13.5">
      <c r="A215" s="239"/>
      <c r="B215" s="239"/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</row>
    <row r="216" spans="1:12" ht="13.5">
      <c r="A216" s="239"/>
      <c r="B216" s="239"/>
      <c r="C216" s="239"/>
      <c r="D216" s="239"/>
      <c r="E216" s="239"/>
      <c r="F216" s="239"/>
      <c r="G216" s="239"/>
      <c r="H216" s="239"/>
      <c r="I216" s="239"/>
      <c r="J216" s="239"/>
      <c r="K216" s="239"/>
      <c r="L216" s="239"/>
    </row>
    <row r="217" spans="1:12" ht="13.5">
      <c r="A217" s="239"/>
      <c r="B217" s="239"/>
      <c r="C217" s="239"/>
      <c r="D217" s="239"/>
      <c r="E217" s="239"/>
      <c r="F217" s="239"/>
      <c r="G217" s="239"/>
      <c r="H217" s="239"/>
      <c r="I217" s="239"/>
      <c r="J217" s="239"/>
      <c r="K217" s="239"/>
      <c r="L217" s="239"/>
    </row>
    <row r="218" spans="1:12" ht="13.5">
      <c r="A218" s="239"/>
      <c r="B218" s="239"/>
      <c r="C218" s="239"/>
      <c r="D218" s="239"/>
      <c r="E218" s="239"/>
      <c r="F218" s="239"/>
      <c r="G218" s="239"/>
      <c r="H218" s="239"/>
      <c r="I218" s="239"/>
      <c r="J218" s="239"/>
      <c r="K218" s="239"/>
      <c r="L218" s="239"/>
    </row>
    <row r="219" spans="1:12" ht="13.5">
      <c r="A219" s="239"/>
      <c r="B219" s="239"/>
      <c r="C219" s="239"/>
      <c r="D219" s="239"/>
      <c r="E219" s="239"/>
      <c r="F219" s="239"/>
      <c r="G219" s="239"/>
      <c r="H219" s="239"/>
      <c r="I219" s="239"/>
      <c r="J219" s="239"/>
      <c r="K219" s="239"/>
      <c r="L219" s="239"/>
    </row>
    <row r="220" spans="1:12" ht="13.5">
      <c r="A220" s="239"/>
      <c r="B220" s="239"/>
      <c r="C220" s="239"/>
      <c r="D220" s="239"/>
      <c r="E220" s="239"/>
      <c r="F220" s="239"/>
      <c r="G220" s="239"/>
      <c r="H220" s="239"/>
      <c r="I220" s="239"/>
      <c r="J220" s="239"/>
      <c r="K220" s="239"/>
      <c r="L220" s="239"/>
    </row>
    <row r="221" spans="1:12" ht="13.5">
      <c r="A221" s="239"/>
      <c r="B221" s="239"/>
      <c r="C221" s="239"/>
      <c r="D221" s="239"/>
      <c r="E221" s="239"/>
      <c r="F221" s="239"/>
      <c r="G221" s="239"/>
      <c r="H221" s="239"/>
      <c r="I221" s="239"/>
      <c r="J221" s="239"/>
      <c r="K221" s="239"/>
      <c r="L221" s="239"/>
    </row>
    <row r="222" spans="1:12" ht="13.5">
      <c r="A222" s="239"/>
      <c r="B222" s="239"/>
      <c r="C222" s="239"/>
      <c r="D222" s="239"/>
      <c r="E222" s="239"/>
      <c r="F222" s="239"/>
      <c r="G222" s="239"/>
      <c r="H222" s="239"/>
      <c r="I222" s="239"/>
      <c r="J222" s="239"/>
      <c r="K222" s="239"/>
      <c r="L222" s="239"/>
    </row>
    <row r="223" spans="1:12" ht="13.5">
      <c r="A223" s="239"/>
      <c r="B223" s="239"/>
      <c r="C223" s="239"/>
      <c r="D223" s="239"/>
      <c r="E223" s="239"/>
      <c r="F223" s="239"/>
      <c r="G223" s="239"/>
      <c r="H223" s="239"/>
      <c r="I223" s="239"/>
      <c r="J223" s="239"/>
      <c r="K223" s="239"/>
      <c r="L223" s="239"/>
    </row>
    <row r="224" spans="1:12" ht="13.5">
      <c r="A224" s="239"/>
      <c r="B224" s="239"/>
      <c r="C224" s="239"/>
      <c r="D224" s="239"/>
      <c r="E224" s="239"/>
      <c r="F224" s="239"/>
      <c r="G224" s="239"/>
      <c r="H224" s="239"/>
      <c r="I224" s="239"/>
      <c r="J224" s="239"/>
      <c r="K224" s="239"/>
      <c r="L224" s="239"/>
    </row>
    <row r="225" spans="1:12" ht="13.5">
      <c r="A225" s="239"/>
      <c r="B225" s="239"/>
      <c r="C225" s="239"/>
      <c r="D225" s="239"/>
      <c r="E225" s="239"/>
      <c r="F225" s="239"/>
      <c r="G225" s="239"/>
      <c r="H225" s="239"/>
      <c r="I225" s="239"/>
      <c r="J225" s="239"/>
      <c r="K225" s="239"/>
      <c r="L225" s="239"/>
    </row>
    <row r="226" spans="1:12" ht="13.5">
      <c r="A226" s="239"/>
      <c r="B226" s="239"/>
      <c r="C226" s="239"/>
      <c r="D226" s="239"/>
      <c r="E226" s="239"/>
      <c r="F226" s="239"/>
      <c r="G226" s="239"/>
      <c r="H226" s="239"/>
      <c r="I226" s="239"/>
      <c r="J226" s="239"/>
      <c r="K226" s="239"/>
      <c r="L226" s="239"/>
    </row>
    <row r="227" spans="1:12" ht="13.5">
      <c r="A227" s="239"/>
      <c r="B227" s="239"/>
      <c r="C227" s="239"/>
      <c r="D227" s="239"/>
      <c r="E227" s="239"/>
      <c r="F227" s="239"/>
      <c r="G227" s="239"/>
      <c r="H227" s="239"/>
      <c r="I227" s="239"/>
      <c r="J227" s="239"/>
      <c r="K227" s="239"/>
      <c r="L227" s="239"/>
    </row>
    <row r="228" spans="1:12" ht="13.5">
      <c r="A228" s="239"/>
      <c r="B228" s="239"/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</row>
    <row r="229" spans="1:12" ht="13.5">
      <c r="A229" s="239"/>
      <c r="B229" s="239"/>
      <c r="C229" s="239"/>
      <c r="D229" s="239"/>
      <c r="E229" s="239"/>
      <c r="F229" s="239"/>
      <c r="G229" s="239"/>
      <c r="H229" s="239"/>
      <c r="I229" s="239"/>
      <c r="J229" s="239"/>
      <c r="K229" s="239"/>
      <c r="L229" s="239"/>
    </row>
    <row r="230" spans="1:12" ht="13.5">
      <c r="A230" s="239"/>
      <c r="B230" s="239"/>
      <c r="C230" s="239"/>
      <c r="D230" s="239"/>
      <c r="E230" s="239"/>
      <c r="F230" s="239"/>
      <c r="G230" s="239"/>
      <c r="H230" s="239"/>
      <c r="I230" s="239"/>
      <c r="J230" s="239"/>
      <c r="K230" s="239"/>
      <c r="L230" s="239"/>
    </row>
    <row r="231" spans="1:12" ht="13.5">
      <c r="A231" s="239"/>
      <c r="B231" s="239"/>
      <c r="C231" s="239"/>
      <c r="D231" s="239"/>
      <c r="E231" s="239"/>
      <c r="F231" s="239"/>
      <c r="G231" s="239"/>
      <c r="H231" s="239"/>
      <c r="I231" s="239"/>
      <c r="J231" s="239"/>
      <c r="K231" s="239"/>
      <c r="L231" s="239"/>
    </row>
    <row r="232" spans="1:12" ht="13.5">
      <c r="A232" s="239"/>
      <c r="B232" s="239"/>
      <c r="C232" s="239"/>
      <c r="D232" s="239"/>
      <c r="E232" s="239"/>
      <c r="F232" s="239"/>
      <c r="G232" s="239"/>
      <c r="H232" s="239"/>
      <c r="I232" s="239"/>
      <c r="J232" s="239"/>
      <c r="K232" s="239"/>
      <c r="L232" s="239"/>
    </row>
    <row r="233" spans="1:12" ht="13.5">
      <c r="A233" s="239"/>
      <c r="B233" s="239"/>
      <c r="C233" s="239"/>
      <c r="D233" s="239"/>
      <c r="E233" s="239"/>
      <c r="F233" s="239"/>
      <c r="G233" s="239"/>
      <c r="H233" s="239"/>
      <c r="I233" s="239"/>
      <c r="J233" s="239"/>
      <c r="K233" s="239"/>
      <c r="L233" s="239"/>
    </row>
    <row r="234" spans="1:12" ht="13.5">
      <c r="A234" s="239"/>
      <c r="B234" s="239"/>
      <c r="C234" s="239"/>
      <c r="D234" s="239"/>
      <c r="E234" s="239"/>
      <c r="F234" s="239"/>
      <c r="G234" s="239"/>
      <c r="H234" s="239"/>
      <c r="I234" s="239"/>
      <c r="J234" s="239"/>
      <c r="K234" s="239"/>
      <c r="L234" s="239"/>
    </row>
    <row r="235" spans="1:12" ht="13.5">
      <c r="A235" s="239"/>
      <c r="B235" s="239"/>
      <c r="C235" s="239"/>
      <c r="D235" s="239"/>
      <c r="E235" s="239"/>
      <c r="F235" s="239"/>
      <c r="G235" s="239"/>
      <c r="H235" s="239"/>
      <c r="I235" s="239"/>
      <c r="J235" s="239"/>
      <c r="K235" s="239"/>
      <c r="L235" s="239"/>
    </row>
    <row r="236" spans="1:12" ht="13.5">
      <c r="A236" s="239"/>
      <c r="B236" s="239"/>
      <c r="C236" s="239"/>
      <c r="D236" s="239"/>
      <c r="E236" s="239"/>
      <c r="F236" s="239"/>
      <c r="G236" s="239"/>
      <c r="H236" s="239"/>
      <c r="I236" s="239"/>
      <c r="J236" s="239"/>
      <c r="K236" s="239"/>
      <c r="L236" s="239"/>
    </row>
    <row r="237" spans="1:12" ht="13.5">
      <c r="A237" s="239"/>
      <c r="B237" s="239"/>
      <c r="C237" s="239"/>
      <c r="D237" s="239"/>
      <c r="E237" s="239"/>
      <c r="F237" s="239"/>
      <c r="G237" s="239"/>
      <c r="H237" s="239"/>
      <c r="I237" s="239"/>
      <c r="J237" s="239"/>
      <c r="K237" s="239"/>
      <c r="L237" s="239"/>
    </row>
    <row r="238" spans="1:12" ht="13.5">
      <c r="A238" s="239"/>
      <c r="B238" s="239"/>
      <c r="C238" s="239"/>
      <c r="D238" s="239"/>
      <c r="E238" s="239"/>
      <c r="F238" s="239"/>
      <c r="G238" s="239"/>
      <c r="H238" s="239"/>
      <c r="I238" s="239"/>
      <c r="J238" s="239"/>
      <c r="K238" s="239"/>
      <c r="L238" s="239"/>
    </row>
    <row r="239" spans="1:12" ht="13.5">
      <c r="A239" s="239"/>
      <c r="B239" s="239"/>
      <c r="C239" s="239"/>
      <c r="D239" s="239"/>
      <c r="E239" s="239"/>
      <c r="F239" s="239"/>
      <c r="G239" s="239"/>
      <c r="H239" s="239"/>
      <c r="I239" s="239"/>
      <c r="J239" s="239"/>
      <c r="K239" s="239"/>
      <c r="L239" s="239"/>
    </row>
    <row r="240" spans="1:12" ht="13.5">
      <c r="A240" s="239"/>
      <c r="B240" s="239"/>
      <c r="C240" s="239"/>
      <c r="D240" s="239"/>
      <c r="E240" s="239"/>
      <c r="F240" s="239"/>
      <c r="G240" s="239"/>
      <c r="H240" s="239"/>
      <c r="I240" s="239"/>
      <c r="J240" s="239"/>
      <c r="K240" s="239"/>
      <c r="L240" s="239"/>
    </row>
    <row r="241" spans="1:12" ht="13.5">
      <c r="A241" s="239"/>
      <c r="B241" s="239"/>
      <c r="C241" s="239"/>
      <c r="D241" s="239"/>
      <c r="E241" s="239"/>
      <c r="F241" s="239"/>
      <c r="G241" s="239"/>
      <c r="H241" s="239"/>
      <c r="I241" s="239"/>
      <c r="J241" s="239"/>
      <c r="K241" s="239"/>
      <c r="L241" s="239"/>
    </row>
    <row r="242" spans="1:12" ht="13.5">
      <c r="A242" s="239"/>
      <c r="B242" s="239"/>
      <c r="C242" s="239"/>
      <c r="D242" s="239"/>
      <c r="E242" s="239"/>
      <c r="F242" s="239"/>
      <c r="G242" s="239"/>
      <c r="H242" s="239"/>
      <c r="I242" s="239"/>
      <c r="J242" s="239"/>
      <c r="K242" s="239"/>
      <c r="L242" s="239"/>
    </row>
    <row r="243" spans="1:12" ht="13.5">
      <c r="A243" s="239"/>
      <c r="B243" s="239"/>
      <c r="C243" s="239"/>
      <c r="D243" s="239"/>
      <c r="E243" s="239"/>
      <c r="F243" s="239"/>
      <c r="G243" s="239"/>
      <c r="H243" s="239"/>
      <c r="I243" s="239"/>
      <c r="J243" s="239"/>
      <c r="K243" s="239"/>
      <c r="L243" s="239"/>
    </row>
    <row r="244" spans="1:12" ht="13.5">
      <c r="A244" s="239"/>
      <c r="B244" s="239"/>
      <c r="C244" s="239"/>
      <c r="D244" s="239"/>
      <c r="E244" s="239"/>
      <c r="F244" s="239"/>
      <c r="G244" s="239"/>
      <c r="H244" s="239"/>
      <c r="I244" s="239"/>
      <c r="J244" s="239"/>
      <c r="K244" s="239"/>
      <c r="L244" s="239"/>
    </row>
    <row r="245" spans="1:12" ht="13.5">
      <c r="A245" s="239"/>
      <c r="B245" s="239"/>
      <c r="C245" s="239"/>
      <c r="D245" s="239"/>
      <c r="E245" s="239"/>
      <c r="F245" s="239"/>
      <c r="G245" s="239"/>
      <c r="H245" s="239"/>
      <c r="I245" s="239"/>
      <c r="J245" s="239"/>
      <c r="K245" s="239"/>
      <c r="L245" s="239"/>
    </row>
    <row r="246" spans="1:12" ht="13.5">
      <c r="A246" s="239"/>
      <c r="B246" s="239"/>
      <c r="C246" s="239"/>
      <c r="D246" s="239"/>
      <c r="E246" s="239"/>
      <c r="F246" s="239"/>
      <c r="G246" s="239"/>
      <c r="H246" s="239"/>
      <c r="I246" s="239"/>
      <c r="J246" s="239"/>
      <c r="K246" s="239"/>
      <c r="L246" s="239"/>
    </row>
    <row r="247" spans="1:12" ht="13.5">
      <c r="A247" s="239"/>
      <c r="B247" s="239"/>
      <c r="C247" s="239"/>
      <c r="D247" s="239"/>
      <c r="E247" s="239"/>
      <c r="F247" s="239"/>
      <c r="G247" s="239"/>
      <c r="H247" s="239"/>
      <c r="I247" s="239"/>
      <c r="J247" s="239"/>
      <c r="K247" s="239"/>
      <c r="L247" s="239"/>
    </row>
    <row r="248" spans="1:12" ht="13.5">
      <c r="A248" s="239"/>
      <c r="B248" s="239"/>
      <c r="C248" s="239"/>
      <c r="D248" s="239"/>
      <c r="E248" s="239"/>
      <c r="F248" s="239"/>
      <c r="G248" s="239"/>
      <c r="H248" s="239"/>
      <c r="I248" s="239"/>
      <c r="J248" s="239"/>
      <c r="K248" s="239"/>
      <c r="L248" s="239"/>
    </row>
    <row r="249" spans="1:12" ht="13.5">
      <c r="A249" s="239"/>
      <c r="B249" s="239"/>
      <c r="C249" s="239"/>
      <c r="D249" s="239"/>
      <c r="E249" s="239"/>
      <c r="F249" s="239"/>
      <c r="G249" s="239"/>
      <c r="H249" s="239"/>
      <c r="I249" s="239"/>
      <c r="J249" s="239"/>
      <c r="K249" s="239"/>
      <c r="L249" s="239"/>
    </row>
    <row r="250" spans="1:12" ht="13.5">
      <c r="A250" s="239"/>
      <c r="B250" s="239"/>
      <c r="C250" s="239"/>
      <c r="D250" s="239"/>
      <c r="E250" s="239"/>
      <c r="F250" s="239"/>
      <c r="G250" s="239"/>
      <c r="H250" s="239"/>
      <c r="I250" s="239"/>
      <c r="J250" s="239"/>
      <c r="K250" s="239"/>
      <c r="L250" s="239"/>
    </row>
    <row r="251" spans="1:12" ht="13.5">
      <c r="A251" s="239"/>
      <c r="B251" s="239"/>
      <c r="C251" s="239"/>
      <c r="D251" s="239"/>
      <c r="E251" s="239"/>
      <c r="F251" s="239"/>
      <c r="G251" s="239"/>
      <c r="H251" s="239"/>
      <c r="I251" s="239"/>
      <c r="J251" s="239"/>
      <c r="K251" s="239"/>
      <c r="L251" s="239"/>
    </row>
    <row r="252" spans="1:12" ht="13.5">
      <c r="A252" s="239"/>
      <c r="B252" s="239"/>
      <c r="C252" s="239"/>
      <c r="D252" s="239"/>
      <c r="E252" s="239"/>
      <c r="F252" s="239"/>
      <c r="G252" s="239"/>
      <c r="H252" s="239"/>
      <c r="I252" s="239"/>
      <c r="J252" s="239"/>
      <c r="K252" s="239"/>
      <c r="L252" s="239"/>
    </row>
    <row r="253" spans="1:12" ht="13.5">
      <c r="A253" s="239"/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</row>
    <row r="254" spans="1:12" ht="13.5">
      <c r="A254" s="239"/>
      <c r="B254" s="239"/>
      <c r="C254" s="239"/>
      <c r="D254" s="239"/>
      <c r="E254" s="239"/>
      <c r="F254" s="239"/>
      <c r="G254" s="239"/>
      <c r="H254" s="239"/>
      <c r="I254" s="239"/>
      <c r="J254" s="239"/>
      <c r="K254" s="239"/>
      <c r="L254" s="239"/>
    </row>
    <row r="255" spans="1:12" ht="13.5">
      <c r="A255" s="239"/>
      <c r="B255" s="239"/>
      <c r="C255" s="239"/>
      <c r="D255" s="239"/>
      <c r="E255" s="239"/>
      <c r="F255" s="239"/>
      <c r="G255" s="239"/>
      <c r="H255" s="239"/>
      <c r="I255" s="239"/>
      <c r="J255" s="239"/>
      <c r="K255" s="239"/>
      <c r="L255" s="239"/>
    </row>
    <row r="256" spans="1:12" ht="13.5">
      <c r="A256" s="239"/>
      <c r="B256" s="239"/>
      <c r="C256" s="239"/>
      <c r="D256" s="239"/>
      <c r="E256" s="239"/>
      <c r="F256" s="239"/>
      <c r="G256" s="239"/>
      <c r="H256" s="239"/>
      <c r="I256" s="239"/>
      <c r="J256" s="239"/>
      <c r="K256" s="239"/>
      <c r="L256" s="239"/>
    </row>
    <row r="257" spans="1:12" ht="13.5">
      <c r="A257" s="239"/>
      <c r="B257" s="239"/>
      <c r="C257" s="239"/>
      <c r="D257" s="239"/>
      <c r="E257" s="239"/>
      <c r="F257" s="239"/>
      <c r="G257" s="239"/>
      <c r="H257" s="239"/>
      <c r="I257" s="239"/>
      <c r="J257" s="239"/>
      <c r="K257" s="239"/>
      <c r="L257" s="239"/>
    </row>
    <row r="258" spans="1:12" ht="13.5">
      <c r="A258" s="239"/>
      <c r="B258" s="239"/>
      <c r="C258" s="239"/>
      <c r="D258" s="239"/>
      <c r="E258" s="239"/>
      <c r="F258" s="239"/>
      <c r="G258" s="239"/>
      <c r="H258" s="239"/>
      <c r="I258" s="239"/>
      <c r="J258" s="239"/>
      <c r="K258" s="239"/>
      <c r="L258" s="239"/>
    </row>
    <row r="259" spans="1:12" ht="13.5">
      <c r="A259" s="239"/>
      <c r="B259" s="239"/>
      <c r="C259" s="239"/>
      <c r="D259" s="239"/>
      <c r="E259" s="239"/>
      <c r="F259" s="239"/>
      <c r="G259" s="239"/>
      <c r="H259" s="239"/>
      <c r="I259" s="239"/>
      <c r="J259" s="239"/>
      <c r="K259" s="239"/>
      <c r="L259" s="239"/>
    </row>
    <row r="260" spans="1:12" ht="13.5">
      <c r="A260" s="239"/>
      <c r="B260" s="239"/>
      <c r="C260" s="239"/>
      <c r="D260" s="239"/>
      <c r="E260" s="239"/>
      <c r="F260" s="239"/>
      <c r="G260" s="239"/>
      <c r="H260" s="239"/>
      <c r="I260" s="239"/>
      <c r="J260" s="239"/>
      <c r="K260" s="239"/>
      <c r="L260" s="239"/>
    </row>
    <row r="261" spans="1:12" ht="13.5">
      <c r="A261" s="239"/>
      <c r="B261" s="239"/>
      <c r="C261" s="239"/>
      <c r="D261" s="239"/>
      <c r="E261" s="239"/>
      <c r="F261" s="239"/>
      <c r="G261" s="239"/>
      <c r="H261" s="239"/>
      <c r="I261" s="239"/>
      <c r="J261" s="239"/>
      <c r="K261" s="239"/>
      <c r="L261" s="239"/>
    </row>
    <row r="262" spans="1:12" ht="13.5">
      <c r="A262" s="239"/>
      <c r="B262" s="239"/>
      <c r="C262" s="239"/>
      <c r="D262" s="239"/>
      <c r="E262" s="239"/>
      <c r="F262" s="239"/>
      <c r="G262" s="239"/>
      <c r="H262" s="239"/>
      <c r="I262" s="239"/>
      <c r="J262" s="239"/>
      <c r="K262" s="239"/>
      <c r="L262" s="239"/>
    </row>
    <row r="263" spans="1:12" ht="13.5">
      <c r="A263" s="239"/>
      <c r="B263" s="239"/>
      <c r="C263" s="239"/>
      <c r="D263" s="239"/>
      <c r="E263" s="239"/>
      <c r="F263" s="239"/>
      <c r="G263" s="239"/>
      <c r="H263" s="239"/>
      <c r="I263" s="239"/>
      <c r="J263" s="239"/>
      <c r="K263" s="239"/>
      <c r="L263" s="239"/>
    </row>
    <row r="264" spans="1:12" ht="13.5">
      <c r="A264" s="239"/>
      <c r="B264" s="239"/>
      <c r="C264" s="239"/>
      <c r="D264" s="239"/>
      <c r="E264" s="239"/>
      <c r="F264" s="239"/>
      <c r="G264" s="239"/>
      <c r="H264" s="239"/>
      <c r="I264" s="239"/>
      <c r="J264" s="239"/>
      <c r="K264" s="239"/>
      <c r="L264" s="239"/>
    </row>
    <row r="265" spans="1:12" ht="13.5">
      <c r="A265" s="239"/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</row>
    <row r="266" spans="1:12" ht="13.5">
      <c r="A266" s="239"/>
      <c r="B266" s="239"/>
      <c r="C266" s="239"/>
      <c r="D266" s="239"/>
      <c r="E266" s="239"/>
      <c r="F266" s="239"/>
      <c r="G266" s="239"/>
      <c r="H266" s="239"/>
      <c r="I266" s="239"/>
      <c r="J266" s="239"/>
      <c r="K266" s="239"/>
      <c r="L266" s="239"/>
    </row>
    <row r="267" spans="1:12" ht="13.5">
      <c r="A267" s="239"/>
      <c r="B267" s="239"/>
      <c r="C267" s="239"/>
      <c r="D267" s="239"/>
      <c r="E267" s="239"/>
      <c r="F267" s="239"/>
      <c r="G267" s="239"/>
      <c r="H267" s="239"/>
      <c r="I267" s="239"/>
      <c r="J267" s="239"/>
      <c r="K267" s="239"/>
      <c r="L267" s="239"/>
    </row>
    <row r="268" spans="1:12" ht="13.5">
      <c r="A268" s="239"/>
      <c r="B268" s="239"/>
      <c r="C268" s="239"/>
      <c r="D268" s="239"/>
      <c r="E268" s="239"/>
      <c r="F268" s="239"/>
      <c r="G268" s="239"/>
      <c r="H268" s="239"/>
      <c r="I268" s="239"/>
      <c r="J268" s="239"/>
      <c r="K268" s="239"/>
      <c r="L268" s="239"/>
    </row>
    <row r="269" spans="1:12" ht="13.5">
      <c r="A269" s="239"/>
      <c r="B269" s="239"/>
      <c r="C269" s="239"/>
      <c r="D269" s="239"/>
      <c r="E269" s="239"/>
      <c r="F269" s="239"/>
      <c r="G269" s="239"/>
      <c r="H269" s="239"/>
      <c r="I269" s="239"/>
      <c r="J269" s="239"/>
      <c r="K269" s="239"/>
      <c r="L269" s="239"/>
    </row>
    <row r="270" spans="1:12" ht="13.5">
      <c r="A270" s="239"/>
      <c r="B270" s="239"/>
      <c r="C270" s="239"/>
      <c r="D270" s="239"/>
      <c r="E270" s="239"/>
      <c r="F270" s="239"/>
      <c r="G270" s="239"/>
      <c r="H270" s="239"/>
      <c r="I270" s="239"/>
      <c r="J270" s="239"/>
      <c r="K270" s="239"/>
      <c r="L270" s="239"/>
    </row>
    <row r="271" spans="1:12" ht="13.5">
      <c r="A271" s="239"/>
      <c r="B271" s="239"/>
      <c r="C271" s="239"/>
      <c r="D271" s="239"/>
      <c r="E271" s="239"/>
      <c r="F271" s="239"/>
      <c r="G271" s="239"/>
      <c r="H271" s="239"/>
      <c r="I271" s="239"/>
      <c r="J271" s="239"/>
      <c r="K271" s="239"/>
      <c r="L271" s="239"/>
    </row>
    <row r="272" spans="1:12" ht="13.5">
      <c r="A272" s="239"/>
      <c r="B272" s="239"/>
      <c r="C272" s="239"/>
      <c r="D272" s="239"/>
      <c r="E272" s="239"/>
      <c r="F272" s="239"/>
      <c r="G272" s="239"/>
      <c r="H272" s="239"/>
      <c r="I272" s="239"/>
      <c r="J272" s="239"/>
      <c r="K272" s="239"/>
      <c r="L272" s="239"/>
    </row>
    <row r="273" spans="1:12" ht="13.5">
      <c r="A273" s="239"/>
      <c r="B273" s="239"/>
      <c r="C273" s="239"/>
      <c r="D273" s="239"/>
      <c r="E273" s="239"/>
      <c r="F273" s="239"/>
      <c r="G273" s="239"/>
      <c r="H273" s="239"/>
      <c r="I273" s="239"/>
      <c r="J273" s="239"/>
      <c r="K273" s="239"/>
      <c r="L273" s="239"/>
    </row>
    <row r="274" spans="1:12" ht="13.5">
      <c r="A274" s="239"/>
      <c r="B274" s="239"/>
      <c r="C274" s="239"/>
      <c r="D274" s="239"/>
      <c r="E274" s="239"/>
      <c r="F274" s="239"/>
      <c r="G274" s="239"/>
      <c r="H274" s="239"/>
      <c r="I274" s="239"/>
      <c r="J274" s="239"/>
      <c r="K274" s="239"/>
      <c r="L274" s="239"/>
    </row>
    <row r="275" spans="1:12" ht="13.5">
      <c r="A275" s="239"/>
      <c r="B275" s="239"/>
      <c r="C275" s="239"/>
      <c r="D275" s="239"/>
      <c r="E275" s="239"/>
      <c r="F275" s="239"/>
      <c r="G275" s="239"/>
      <c r="H275" s="239"/>
      <c r="I275" s="239"/>
      <c r="J275" s="239"/>
      <c r="K275" s="239"/>
      <c r="L275" s="239"/>
    </row>
    <row r="276" spans="1:12" ht="13.5">
      <c r="A276" s="239"/>
      <c r="B276" s="239"/>
      <c r="C276" s="239"/>
      <c r="D276" s="239"/>
      <c r="E276" s="239"/>
      <c r="F276" s="239"/>
      <c r="G276" s="239"/>
      <c r="H276" s="239"/>
      <c r="I276" s="239"/>
      <c r="J276" s="239"/>
      <c r="K276" s="239"/>
      <c r="L276" s="239"/>
    </row>
    <row r="277" spans="1:12" ht="13.5">
      <c r="A277" s="239"/>
      <c r="B277" s="239"/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</row>
    <row r="278" spans="1:12" ht="13.5">
      <c r="A278" s="239"/>
      <c r="B278" s="239"/>
      <c r="C278" s="239"/>
      <c r="D278" s="239"/>
      <c r="E278" s="239"/>
      <c r="F278" s="239"/>
      <c r="G278" s="239"/>
      <c r="H278" s="239"/>
      <c r="I278" s="239"/>
      <c r="J278" s="239"/>
      <c r="K278" s="239"/>
      <c r="L278" s="239"/>
    </row>
    <row r="279" spans="1:12" ht="13.5">
      <c r="A279" s="239"/>
      <c r="B279" s="239"/>
      <c r="C279" s="239"/>
      <c r="D279" s="239"/>
      <c r="E279" s="239"/>
      <c r="F279" s="239"/>
      <c r="G279" s="239"/>
      <c r="H279" s="239"/>
      <c r="I279" s="239"/>
      <c r="J279" s="239"/>
      <c r="K279" s="239"/>
      <c r="L279" s="239"/>
    </row>
    <row r="280" spans="1:12" ht="13.5">
      <c r="A280" s="239"/>
      <c r="B280" s="239"/>
      <c r="C280" s="239"/>
      <c r="D280" s="239"/>
      <c r="E280" s="239"/>
      <c r="F280" s="239"/>
      <c r="G280" s="239"/>
      <c r="H280" s="239"/>
      <c r="I280" s="239"/>
      <c r="J280" s="239"/>
      <c r="K280" s="239"/>
      <c r="L280" s="239"/>
    </row>
    <row r="281" spans="1:12" ht="13.5">
      <c r="A281" s="239"/>
      <c r="B281" s="239"/>
      <c r="C281" s="239"/>
      <c r="D281" s="239"/>
      <c r="E281" s="239"/>
      <c r="F281" s="239"/>
      <c r="G281" s="239"/>
      <c r="H281" s="239"/>
      <c r="I281" s="239"/>
      <c r="J281" s="239"/>
      <c r="K281" s="239"/>
      <c r="L281" s="239"/>
    </row>
    <row r="282" spans="1:12" ht="13.5">
      <c r="A282" s="239"/>
      <c r="B282" s="239"/>
      <c r="C282" s="239"/>
      <c r="D282" s="239"/>
      <c r="E282" s="239"/>
      <c r="F282" s="239"/>
      <c r="G282" s="239"/>
      <c r="H282" s="239"/>
      <c r="I282" s="239"/>
      <c r="J282" s="239"/>
      <c r="K282" s="239"/>
      <c r="L282" s="239"/>
    </row>
    <row r="283" spans="1:12" ht="13.5">
      <c r="A283" s="239"/>
      <c r="B283" s="239"/>
      <c r="C283" s="239"/>
      <c r="D283" s="239"/>
      <c r="E283" s="239"/>
      <c r="F283" s="239"/>
      <c r="G283" s="239"/>
      <c r="H283" s="239"/>
      <c r="I283" s="239"/>
      <c r="J283" s="239"/>
      <c r="K283" s="239"/>
      <c r="L283" s="239"/>
    </row>
    <row r="284" spans="1:12" ht="13.5">
      <c r="A284" s="239"/>
      <c r="B284" s="239"/>
      <c r="C284" s="239"/>
      <c r="D284" s="239"/>
      <c r="E284" s="239"/>
      <c r="F284" s="239"/>
      <c r="G284" s="239"/>
      <c r="H284" s="239"/>
      <c r="I284" s="239"/>
      <c r="J284" s="239"/>
      <c r="K284" s="239"/>
      <c r="L284" s="239"/>
    </row>
    <row r="285" spans="1:12" ht="13.5">
      <c r="A285" s="239"/>
      <c r="B285" s="239"/>
      <c r="C285" s="239"/>
      <c r="D285" s="239"/>
      <c r="E285" s="239"/>
      <c r="F285" s="239"/>
      <c r="G285" s="239"/>
      <c r="H285" s="239"/>
      <c r="I285" s="239"/>
      <c r="J285" s="239"/>
      <c r="K285" s="239"/>
      <c r="L285" s="239"/>
    </row>
    <row r="286" spans="1:12" ht="13.5">
      <c r="A286" s="239"/>
      <c r="B286" s="239"/>
      <c r="C286" s="239"/>
      <c r="D286" s="239"/>
      <c r="E286" s="239"/>
      <c r="F286" s="239"/>
      <c r="G286" s="239"/>
      <c r="H286" s="239"/>
      <c r="I286" s="239"/>
      <c r="J286" s="239"/>
      <c r="K286" s="239"/>
      <c r="L286" s="239"/>
    </row>
    <row r="287" spans="1:12" ht="13.5">
      <c r="A287" s="239"/>
      <c r="B287" s="239"/>
      <c r="C287" s="239"/>
      <c r="D287" s="239"/>
      <c r="E287" s="239"/>
      <c r="F287" s="239"/>
      <c r="G287" s="239"/>
      <c r="H287" s="239"/>
      <c r="I287" s="239"/>
      <c r="J287" s="239"/>
      <c r="K287" s="239"/>
      <c r="L287" s="239"/>
    </row>
    <row r="288" spans="1:12" ht="13.5">
      <c r="A288" s="239"/>
      <c r="B288" s="239"/>
      <c r="C288" s="239"/>
      <c r="D288" s="239"/>
      <c r="E288" s="239"/>
      <c r="F288" s="239"/>
      <c r="G288" s="239"/>
      <c r="H288" s="239"/>
      <c r="I288" s="239"/>
      <c r="J288" s="239"/>
      <c r="K288" s="239"/>
      <c r="L288" s="239"/>
    </row>
    <row r="289" spans="1:12" ht="13.5">
      <c r="A289" s="239"/>
      <c r="B289" s="239"/>
      <c r="C289" s="239"/>
      <c r="D289" s="239"/>
      <c r="E289" s="239"/>
      <c r="F289" s="239"/>
      <c r="G289" s="239"/>
      <c r="H289" s="239"/>
      <c r="I289" s="239"/>
      <c r="J289" s="239"/>
      <c r="K289" s="239"/>
      <c r="L289" s="239"/>
    </row>
    <row r="290" spans="1:12" ht="13.5">
      <c r="A290" s="239"/>
      <c r="B290" s="239"/>
      <c r="C290" s="239"/>
      <c r="D290" s="239"/>
      <c r="E290" s="239"/>
      <c r="F290" s="239"/>
      <c r="G290" s="239"/>
      <c r="H290" s="239"/>
      <c r="I290" s="239"/>
      <c r="J290" s="239"/>
      <c r="K290" s="239"/>
      <c r="L290" s="239"/>
    </row>
    <row r="291" spans="1:12" ht="13.5">
      <c r="A291" s="239"/>
      <c r="B291" s="239"/>
      <c r="C291" s="239"/>
      <c r="D291" s="239"/>
      <c r="E291" s="239"/>
      <c r="F291" s="239"/>
      <c r="G291" s="239"/>
      <c r="H291" s="239"/>
      <c r="I291" s="239"/>
      <c r="J291" s="239"/>
      <c r="K291" s="239"/>
      <c r="L291" s="239"/>
    </row>
    <row r="292" spans="1:12" ht="13.5">
      <c r="A292" s="239"/>
      <c r="B292" s="239"/>
      <c r="C292" s="239"/>
      <c r="D292" s="239"/>
      <c r="E292" s="239"/>
      <c r="F292" s="239"/>
      <c r="G292" s="239"/>
      <c r="H292" s="239"/>
      <c r="I292" s="239"/>
      <c r="J292" s="239"/>
      <c r="K292" s="239"/>
      <c r="L292" s="239"/>
    </row>
    <row r="293" spans="1:12" ht="13.5">
      <c r="A293" s="239"/>
      <c r="B293" s="239"/>
      <c r="C293" s="239"/>
      <c r="D293" s="239"/>
      <c r="E293" s="239"/>
      <c r="F293" s="239"/>
      <c r="G293" s="239"/>
      <c r="H293" s="239"/>
      <c r="I293" s="239"/>
      <c r="J293" s="239"/>
      <c r="K293" s="239"/>
      <c r="L293" s="239"/>
    </row>
    <row r="294" spans="1:12" ht="13.5">
      <c r="A294" s="239"/>
      <c r="B294" s="239"/>
      <c r="C294" s="239"/>
      <c r="D294" s="239"/>
      <c r="E294" s="239"/>
      <c r="F294" s="239"/>
      <c r="G294" s="239"/>
      <c r="H294" s="239"/>
      <c r="I294" s="239"/>
      <c r="J294" s="239"/>
      <c r="K294" s="239"/>
      <c r="L294" s="239"/>
    </row>
    <row r="295" spans="1:12" ht="13.5">
      <c r="A295" s="239"/>
      <c r="B295" s="239"/>
      <c r="C295" s="239"/>
      <c r="D295" s="239"/>
      <c r="E295" s="239"/>
      <c r="F295" s="239"/>
      <c r="G295" s="239"/>
      <c r="H295" s="239"/>
      <c r="I295" s="239"/>
      <c r="J295" s="239"/>
      <c r="K295" s="239"/>
      <c r="L295" s="239"/>
    </row>
    <row r="296" spans="1:12" ht="13.5">
      <c r="A296" s="239"/>
      <c r="B296" s="239"/>
      <c r="C296" s="239"/>
      <c r="D296" s="239"/>
      <c r="E296" s="239"/>
      <c r="F296" s="239"/>
      <c r="G296" s="239"/>
      <c r="H296" s="239"/>
      <c r="I296" s="239"/>
      <c r="J296" s="239"/>
      <c r="K296" s="239"/>
      <c r="L296" s="239"/>
    </row>
    <row r="297" spans="1:12" ht="13.5">
      <c r="A297" s="239"/>
      <c r="B297" s="239"/>
      <c r="C297" s="239"/>
      <c r="D297" s="239"/>
      <c r="E297" s="239"/>
      <c r="F297" s="239"/>
      <c r="G297" s="239"/>
      <c r="H297" s="239"/>
      <c r="I297" s="239"/>
      <c r="J297" s="239"/>
      <c r="K297" s="239"/>
      <c r="L297" s="239"/>
    </row>
    <row r="298" spans="1:12" ht="13.5">
      <c r="A298" s="239"/>
      <c r="B298" s="239"/>
      <c r="C298" s="239"/>
      <c r="D298" s="239"/>
      <c r="E298" s="239"/>
      <c r="F298" s="239"/>
      <c r="G298" s="239"/>
      <c r="H298" s="239"/>
      <c r="I298" s="239"/>
      <c r="J298" s="239"/>
      <c r="K298" s="239"/>
      <c r="L298" s="239"/>
    </row>
    <row r="299" spans="1:12" ht="13.5">
      <c r="A299" s="239"/>
      <c r="B299" s="239"/>
      <c r="C299" s="239"/>
      <c r="D299" s="239"/>
      <c r="E299" s="239"/>
      <c r="F299" s="239"/>
      <c r="G299" s="239"/>
      <c r="H299" s="239"/>
      <c r="I299" s="239"/>
      <c r="J299" s="239"/>
      <c r="K299" s="239"/>
      <c r="L299" s="239"/>
    </row>
    <row r="300" spans="1:12" ht="13.5">
      <c r="A300" s="239"/>
      <c r="B300" s="239"/>
      <c r="C300" s="239"/>
      <c r="D300" s="239"/>
      <c r="E300" s="239"/>
      <c r="F300" s="239"/>
      <c r="G300" s="239"/>
      <c r="H300" s="239"/>
      <c r="I300" s="239"/>
      <c r="J300" s="239"/>
      <c r="K300" s="239"/>
      <c r="L300" s="239"/>
    </row>
    <row r="301" spans="1:12" ht="13.5">
      <c r="A301" s="239"/>
      <c r="B301" s="239"/>
      <c r="C301" s="239"/>
      <c r="D301" s="239"/>
      <c r="E301" s="239"/>
      <c r="F301" s="239"/>
      <c r="G301" s="239"/>
      <c r="H301" s="239"/>
      <c r="I301" s="239"/>
      <c r="J301" s="239"/>
      <c r="K301" s="239"/>
      <c r="L301" s="239"/>
    </row>
    <row r="302" spans="1:12" ht="13.5">
      <c r="A302" s="239"/>
      <c r="B302" s="239"/>
      <c r="C302" s="239"/>
      <c r="D302" s="239"/>
      <c r="E302" s="239"/>
      <c r="F302" s="239"/>
      <c r="G302" s="239"/>
      <c r="H302" s="239"/>
      <c r="I302" s="239"/>
      <c r="J302" s="239"/>
      <c r="K302" s="239"/>
      <c r="L302" s="239"/>
    </row>
    <row r="303" spans="1:12" ht="13.5">
      <c r="A303" s="239"/>
      <c r="B303" s="239"/>
      <c r="C303" s="239"/>
      <c r="D303" s="239"/>
      <c r="E303" s="239"/>
      <c r="F303" s="239"/>
      <c r="G303" s="239"/>
      <c r="H303" s="239"/>
      <c r="I303" s="239"/>
      <c r="J303" s="239"/>
      <c r="K303" s="239"/>
      <c r="L303" s="239"/>
    </row>
    <row r="304" spans="1:12" ht="13.5">
      <c r="A304" s="239"/>
      <c r="B304" s="239"/>
      <c r="C304" s="239"/>
      <c r="D304" s="239"/>
      <c r="E304" s="239"/>
      <c r="F304" s="239"/>
      <c r="G304" s="239"/>
      <c r="H304" s="239"/>
      <c r="I304" s="239"/>
      <c r="J304" s="239"/>
      <c r="K304" s="239"/>
      <c r="L304" s="239"/>
    </row>
    <row r="305" spans="1:12" ht="13.5">
      <c r="A305" s="239"/>
      <c r="B305" s="239"/>
      <c r="C305" s="239"/>
      <c r="D305" s="239"/>
      <c r="E305" s="239"/>
      <c r="F305" s="239"/>
      <c r="G305" s="239"/>
      <c r="H305" s="239"/>
      <c r="I305" s="239"/>
      <c r="J305" s="239"/>
      <c r="K305" s="239"/>
      <c r="L305" s="239"/>
    </row>
    <row r="306" spans="1:12" ht="13.5">
      <c r="A306" s="239"/>
      <c r="B306" s="239"/>
      <c r="C306" s="239"/>
      <c r="D306" s="239"/>
      <c r="E306" s="239"/>
      <c r="F306" s="239"/>
      <c r="G306" s="239"/>
      <c r="H306" s="239"/>
      <c r="I306" s="239"/>
      <c r="J306" s="239"/>
      <c r="K306" s="239"/>
      <c r="L306" s="239"/>
    </row>
    <row r="307" spans="1:12" ht="13.5">
      <c r="A307" s="239"/>
      <c r="B307" s="239"/>
      <c r="C307" s="239"/>
      <c r="D307" s="239"/>
      <c r="E307" s="239"/>
      <c r="F307" s="239"/>
      <c r="G307" s="239"/>
      <c r="H307" s="239"/>
      <c r="I307" s="239"/>
      <c r="J307" s="239"/>
      <c r="K307" s="239"/>
      <c r="L307" s="239"/>
    </row>
    <row r="308" spans="1:12" ht="13.5">
      <c r="A308" s="239"/>
      <c r="B308" s="239"/>
      <c r="C308" s="239"/>
      <c r="D308" s="239"/>
      <c r="E308" s="239"/>
      <c r="F308" s="239"/>
      <c r="G308" s="239"/>
      <c r="H308" s="239"/>
      <c r="I308" s="239"/>
      <c r="J308" s="239"/>
      <c r="K308" s="239"/>
      <c r="L308" s="239"/>
    </row>
    <row r="309" spans="1:12" ht="13.5">
      <c r="A309" s="239"/>
      <c r="B309" s="239"/>
      <c r="C309" s="239"/>
      <c r="D309" s="239"/>
      <c r="E309" s="239"/>
      <c r="F309" s="239"/>
      <c r="G309" s="239"/>
      <c r="H309" s="239"/>
      <c r="I309" s="239"/>
      <c r="J309" s="239"/>
      <c r="K309" s="239"/>
      <c r="L309" s="239"/>
    </row>
    <row r="310" spans="1:12" ht="13.5">
      <c r="A310" s="239"/>
      <c r="B310" s="239"/>
      <c r="C310" s="239"/>
      <c r="D310" s="239"/>
      <c r="E310" s="239"/>
      <c r="F310" s="239"/>
      <c r="G310" s="239"/>
      <c r="H310" s="239"/>
      <c r="I310" s="239"/>
      <c r="J310" s="239"/>
      <c r="K310" s="239"/>
      <c r="L310" s="239"/>
    </row>
    <row r="65519" ht="13.5">
      <c r="C65519" s="241" t="e">
        <f>((C65515/C65502)-1)*100</f>
        <v>#DIV/0!</v>
      </c>
    </row>
  </sheetData>
  <sheetProtection/>
  <mergeCells count="17">
    <mergeCell ref="O1:P1"/>
    <mergeCell ref="A4:P5"/>
    <mergeCell ref="O7:P7"/>
    <mergeCell ref="A12:A23"/>
    <mergeCell ref="A9:B9"/>
    <mergeCell ref="G9:I9"/>
    <mergeCell ref="C9:C11"/>
    <mergeCell ref="D9:D11"/>
    <mergeCell ref="E9:E11"/>
    <mergeCell ref="O9:O11"/>
    <mergeCell ref="A25:A27"/>
    <mergeCell ref="P9:P11"/>
    <mergeCell ref="F9:F11"/>
    <mergeCell ref="C7:F8"/>
    <mergeCell ref="N9:N11"/>
    <mergeCell ref="G7:N8"/>
    <mergeCell ref="M9:M11"/>
  </mergeCells>
  <conditionalFormatting sqref="A32:B32 Q32:IV32 A35:B35 Q35:IV35">
    <cfRule type="cellIs" priority="1" dxfId="0" operator="lessThan" stopIfTrue="1">
      <formula>0</formula>
    </cfRule>
  </conditionalFormatting>
  <conditionalFormatting sqref="C31:P35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O1:P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I15"/>
  <sheetViews>
    <sheetView showGridLines="0" zoomScale="98" zoomScaleNormal="98" workbookViewId="0" topLeftCell="A1">
      <pane xSplit="14715" topLeftCell="J1" activePane="topLeft" state="split"/>
      <selection pane="topLeft" activeCell="A1" sqref="A1"/>
      <selection pane="topRight" activeCell="J1" sqref="J1"/>
    </sheetView>
  </sheetViews>
  <sheetFormatPr defaultColWidth="9.140625" defaultRowHeight="12.75"/>
  <cols>
    <col min="1" max="1" width="14.8515625" style="242" customWidth="1"/>
    <col min="2" max="2" width="10.28125" style="242" customWidth="1"/>
    <col min="3" max="3" width="9.00390625" style="242" customWidth="1"/>
    <col min="4" max="4" width="11.421875" style="242" customWidth="1"/>
    <col min="5" max="5" width="7.421875" style="242" customWidth="1"/>
    <col min="6" max="6" width="11.28125" style="242" customWidth="1"/>
    <col min="7" max="7" width="8.8515625" style="242" customWidth="1"/>
    <col min="8" max="8" width="10.28125" style="242" customWidth="1"/>
    <col min="9" max="9" width="7.28125" style="242" customWidth="1"/>
    <col min="10" max="16384" width="9.140625" style="242" customWidth="1"/>
  </cols>
  <sheetData>
    <row r="1" spans="8:9" ht="18.75" thickBot="1">
      <c r="H1" s="243" t="s">
        <v>0</v>
      </c>
      <c r="I1" s="244"/>
    </row>
    <row r="2" ht="3" customHeight="1" thickBot="1"/>
    <row r="3" spans="1:9" ht="30" customHeight="1" thickBot="1">
      <c r="A3" s="245" t="s">
        <v>37</v>
      </c>
      <c r="B3" s="246"/>
      <c r="C3" s="246"/>
      <c r="D3" s="246"/>
      <c r="E3" s="246"/>
      <c r="F3" s="246"/>
      <c r="G3" s="246"/>
      <c r="H3" s="246"/>
      <c r="I3" s="247"/>
    </row>
    <row r="4" spans="1:9" ht="14.25" thickBot="1">
      <c r="A4" s="248" t="s">
        <v>38</v>
      </c>
      <c r="B4" s="249" t="s">
        <v>39</v>
      </c>
      <c r="C4" s="250"/>
      <c r="D4" s="251"/>
      <c r="E4" s="252"/>
      <c r="F4" s="250" t="s">
        <v>40</v>
      </c>
      <c r="G4" s="250"/>
      <c r="H4" s="250"/>
      <c r="I4" s="253"/>
    </row>
    <row r="5" spans="1:9" s="258" customFormat="1" ht="26.25" thickBot="1">
      <c r="A5" s="254"/>
      <c r="B5" s="255" t="s">
        <v>41</v>
      </c>
      <c r="C5" s="256" t="s">
        <v>42</v>
      </c>
      <c r="D5" s="255" t="s">
        <v>43</v>
      </c>
      <c r="E5" s="256" t="s">
        <v>44</v>
      </c>
      <c r="F5" s="255" t="s">
        <v>45</v>
      </c>
      <c r="G5" s="256" t="s">
        <v>42</v>
      </c>
      <c r="H5" s="255" t="s">
        <v>46</v>
      </c>
      <c r="I5" s="257" t="s">
        <v>44</v>
      </c>
    </row>
    <row r="6" spans="1:9" s="263" customFormat="1" ht="16.5" customHeight="1">
      <c r="A6" s="259" t="s">
        <v>4</v>
      </c>
      <c r="B6" s="260">
        <f>SUM(B7:B13)</f>
        <v>1076945</v>
      </c>
      <c r="C6" s="261">
        <f>(B6/$B$6)</f>
        <v>1</v>
      </c>
      <c r="D6" s="260">
        <f>SUM(D7:D13)</f>
        <v>744157</v>
      </c>
      <c r="E6" s="262">
        <f aca="true" t="shared" si="0" ref="E6:E13">(B6/D6-1)*100</f>
        <v>44.72013298269049</v>
      </c>
      <c r="F6" s="260">
        <f>SUM(F7:F13)</f>
        <v>3030238</v>
      </c>
      <c r="G6" s="261">
        <f aca="true" t="shared" si="1" ref="G6:G13">(F6/$F$6)</f>
        <v>1</v>
      </c>
      <c r="H6" s="260">
        <f>SUM(H7:H13)</f>
        <v>2146047</v>
      </c>
      <c r="I6" s="262">
        <f aca="true" t="shared" si="2" ref="I6:I13">(F6/H6-1)*100</f>
        <v>41.20091498462055</v>
      </c>
    </row>
    <row r="7" spans="1:9" s="263" customFormat="1" ht="16.5" customHeight="1">
      <c r="A7" s="264" t="s">
        <v>47</v>
      </c>
      <c r="B7" s="265">
        <v>390393</v>
      </c>
      <c r="C7" s="266">
        <f aca="true" t="shared" si="3" ref="C7:C13">B7/$B$6</f>
        <v>0.3625004062417301</v>
      </c>
      <c r="D7" s="265">
        <v>285647</v>
      </c>
      <c r="E7" s="267">
        <f t="shared" si="0"/>
        <v>36.66973572276271</v>
      </c>
      <c r="F7" s="265">
        <v>1078250</v>
      </c>
      <c r="G7" s="266">
        <f t="shared" si="1"/>
        <v>0.35583013611472103</v>
      </c>
      <c r="H7" s="265">
        <v>845248</v>
      </c>
      <c r="I7" s="268">
        <f t="shared" si="2"/>
        <v>27.566110774589237</v>
      </c>
    </row>
    <row r="8" spans="1:9" s="263" customFormat="1" ht="16.5" customHeight="1">
      <c r="A8" s="264" t="s">
        <v>48</v>
      </c>
      <c r="B8" s="265">
        <v>243625</v>
      </c>
      <c r="C8" s="266">
        <f t="shared" si="3"/>
        <v>0.22621860912117145</v>
      </c>
      <c r="D8" s="265">
        <v>84057</v>
      </c>
      <c r="E8" s="267">
        <f t="shared" si="0"/>
        <v>189.83308945120575</v>
      </c>
      <c r="F8" s="265">
        <v>635615</v>
      </c>
      <c r="G8" s="266">
        <f t="shared" si="1"/>
        <v>0.20975745139490692</v>
      </c>
      <c r="H8" s="265">
        <v>201459</v>
      </c>
      <c r="I8" s="268">
        <f t="shared" si="2"/>
        <v>215.5058845720469</v>
      </c>
    </row>
    <row r="9" spans="1:9" s="263" customFormat="1" ht="16.5" customHeight="1">
      <c r="A9" s="264" t="s">
        <v>49</v>
      </c>
      <c r="B9" s="265">
        <v>173496</v>
      </c>
      <c r="C9" s="266">
        <f t="shared" si="3"/>
        <v>0.1611001490326804</v>
      </c>
      <c r="D9" s="265">
        <v>150915</v>
      </c>
      <c r="E9" s="268">
        <f t="shared" si="0"/>
        <v>14.962727363085172</v>
      </c>
      <c r="F9" s="265">
        <v>508827</v>
      </c>
      <c r="G9" s="266">
        <f t="shared" si="1"/>
        <v>0.16791651348837947</v>
      </c>
      <c r="H9" s="265">
        <v>424939</v>
      </c>
      <c r="I9" s="268">
        <f t="shared" si="2"/>
        <v>19.741186382045427</v>
      </c>
    </row>
    <row r="10" spans="1:9" s="263" customFormat="1" ht="16.5" customHeight="1">
      <c r="A10" s="264" t="s">
        <v>50</v>
      </c>
      <c r="B10" s="265">
        <v>156454</v>
      </c>
      <c r="C10" s="266">
        <f t="shared" si="3"/>
        <v>0.14527575688637767</v>
      </c>
      <c r="D10" s="265">
        <v>118985</v>
      </c>
      <c r="E10" s="267">
        <f t="shared" si="0"/>
        <v>31.490524015632214</v>
      </c>
      <c r="F10" s="265">
        <v>484826</v>
      </c>
      <c r="G10" s="266">
        <f t="shared" si="1"/>
        <v>0.15999601351445003</v>
      </c>
      <c r="H10" s="265">
        <v>373410</v>
      </c>
      <c r="I10" s="268">
        <f t="shared" si="2"/>
        <v>29.837444096301645</v>
      </c>
    </row>
    <row r="11" spans="1:9" s="263" customFormat="1" ht="16.5" customHeight="1">
      <c r="A11" s="264" t="s">
        <v>51</v>
      </c>
      <c r="B11" s="265">
        <v>70403</v>
      </c>
      <c r="C11" s="266">
        <f t="shared" si="3"/>
        <v>0.06537288348058629</v>
      </c>
      <c r="D11" s="265">
        <v>71643</v>
      </c>
      <c r="E11" s="268">
        <f t="shared" si="0"/>
        <v>-1.7308041260137075</v>
      </c>
      <c r="F11" s="265">
        <v>203607</v>
      </c>
      <c r="G11" s="266">
        <f t="shared" si="1"/>
        <v>0.06719175193499652</v>
      </c>
      <c r="H11" s="265">
        <v>204649</v>
      </c>
      <c r="I11" s="268">
        <f t="shared" si="2"/>
        <v>-0.5091644718518085</v>
      </c>
    </row>
    <row r="12" spans="1:9" s="263" customFormat="1" ht="16.5" customHeight="1">
      <c r="A12" s="264" t="s">
        <v>52</v>
      </c>
      <c r="B12" s="265">
        <v>27162</v>
      </c>
      <c r="C12" s="266">
        <f t="shared" si="3"/>
        <v>0.02522134370836022</v>
      </c>
      <c r="D12" s="265">
        <v>21940</v>
      </c>
      <c r="E12" s="267">
        <f t="shared" si="0"/>
        <v>23.80127620783956</v>
      </c>
      <c r="F12" s="265">
        <v>75510</v>
      </c>
      <c r="G12" s="266">
        <f t="shared" si="1"/>
        <v>0.02491883475819391</v>
      </c>
      <c r="H12" s="265">
        <v>64448</v>
      </c>
      <c r="I12" s="268">
        <f t="shared" si="2"/>
        <v>17.164225422045675</v>
      </c>
    </row>
    <row r="13" spans="1:9" s="263" customFormat="1" ht="16.5" customHeight="1" thickBot="1">
      <c r="A13" s="269" t="s">
        <v>53</v>
      </c>
      <c r="B13" s="270">
        <v>15412</v>
      </c>
      <c r="C13" s="271">
        <f t="shared" si="3"/>
        <v>0.014310851529093872</v>
      </c>
      <c r="D13" s="270">
        <v>10970</v>
      </c>
      <c r="E13" s="272">
        <f t="shared" si="0"/>
        <v>40.4922515952598</v>
      </c>
      <c r="F13" s="270">
        <v>43603</v>
      </c>
      <c r="G13" s="271">
        <f t="shared" si="1"/>
        <v>0.014389298794352127</v>
      </c>
      <c r="H13" s="270">
        <v>31894</v>
      </c>
      <c r="I13" s="273">
        <f t="shared" si="2"/>
        <v>36.71223427603938</v>
      </c>
    </row>
    <row r="14" s="275" customFormat="1" ht="14.25">
      <c r="A14" s="274" t="s">
        <v>54</v>
      </c>
    </row>
    <row r="15" ht="14.25">
      <c r="A15" s="274" t="s">
        <v>55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14:I65536 E14:E65536 I3:I5 E3:E5">
    <cfRule type="cellIs" priority="1" dxfId="0" operator="lessThan" stopIfTrue="1">
      <formula>0</formula>
    </cfRule>
  </conditionalFormatting>
  <conditionalFormatting sqref="I6:I13 E6:E1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95" zoomScaleNormal="95" zoomScalePageLayoutView="0" workbookViewId="0" topLeftCell="A1">
      <pane xSplit="14190" topLeftCell="J1" activePane="topLeft" state="split"/>
      <selection pane="topLeft" activeCell="G12" sqref="G11:H12"/>
      <selection pane="topRight" activeCell="J1" sqref="J1"/>
    </sheetView>
  </sheetViews>
  <sheetFormatPr defaultColWidth="9.140625" defaultRowHeight="12.75"/>
  <cols>
    <col min="1" max="1" width="16.140625" style="276" customWidth="1"/>
    <col min="2" max="2" width="11.00390625" style="276" customWidth="1"/>
    <col min="3" max="3" width="10.421875" style="276" customWidth="1"/>
    <col min="4" max="4" width="10.7109375" style="276" customWidth="1"/>
    <col min="5" max="5" width="8.28125" style="276" customWidth="1"/>
    <col min="6" max="6" width="10.57421875" style="276" customWidth="1"/>
    <col min="7" max="7" width="9.28125" style="276" customWidth="1"/>
    <col min="8" max="8" width="10.7109375" style="276" customWidth="1"/>
    <col min="9" max="9" width="7.421875" style="276" customWidth="1"/>
    <col min="10" max="16384" width="9.140625" style="276" customWidth="1"/>
  </cols>
  <sheetData>
    <row r="1" spans="8:9" ht="18.75" thickBot="1">
      <c r="H1" s="243" t="s">
        <v>0</v>
      </c>
      <c r="I1" s="244"/>
    </row>
    <row r="2" ht="3" customHeight="1" thickBot="1"/>
    <row r="3" spans="1:9" ht="26.25" customHeight="1" thickBot="1">
      <c r="A3" s="277" t="s">
        <v>56</v>
      </c>
      <c r="B3" s="278"/>
      <c r="C3" s="278"/>
      <c r="D3" s="278"/>
      <c r="E3" s="278"/>
      <c r="F3" s="278"/>
      <c r="G3" s="278"/>
      <c r="H3" s="278"/>
      <c r="I3" s="279"/>
    </row>
    <row r="4" spans="1:9" ht="14.25" thickBot="1">
      <c r="A4" s="248" t="s">
        <v>38</v>
      </c>
      <c r="B4" s="249" t="s">
        <v>39</v>
      </c>
      <c r="C4" s="250"/>
      <c r="D4" s="251"/>
      <c r="E4" s="252"/>
      <c r="F4" s="250" t="s">
        <v>40</v>
      </c>
      <c r="G4" s="250"/>
      <c r="H4" s="250"/>
      <c r="I4" s="253"/>
    </row>
    <row r="5" spans="1:9" s="280" customFormat="1" ht="33.75" customHeight="1" thickBot="1">
      <c r="A5" s="254"/>
      <c r="B5" s="255" t="s">
        <v>41</v>
      </c>
      <c r="C5" s="256" t="s">
        <v>42</v>
      </c>
      <c r="D5" s="255" t="s">
        <v>43</v>
      </c>
      <c r="E5" s="256" t="s">
        <v>44</v>
      </c>
      <c r="F5" s="255" t="s">
        <v>45</v>
      </c>
      <c r="G5" s="256" t="s">
        <v>42</v>
      </c>
      <c r="H5" s="255" t="s">
        <v>46</v>
      </c>
      <c r="I5" s="257" t="s">
        <v>44</v>
      </c>
    </row>
    <row r="6" spans="1:9" s="286" customFormat="1" ht="16.5" customHeight="1" thickBot="1">
      <c r="A6" s="281" t="s">
        <v>4</v>
      </c>
      <c r="B6" s="282">
        <f>SUM(B7:B21)</f>
        <v>8323.453999999998</v>
      </c>
      <c r="C6" s="283">
        <f>(B6/$B$6)</f>
        <v>1</v>
      </c>
      <c r="D6" s="282">
        <f>SUM(D7:D21)</f>
        <v>9133.391</v>
      </c>
      <c r="E6" s="284">
        <f aca="true" t="shared" si="0" ref="E6:E21">(B6/D6-1)*100</f>
        <v>-8.867867367114822</v>
      </c>
      <c r="F6" s="282">
        <f>SUM(F7:F21)</f>
        <v>22997.533</v>
      </c>
      <c r="G6" s="285">
        <f>(F6/$F$6)*100</f>
        <v>100</v>
      </c>
      <c r="H6" s="282">
        <f>SUM(H7:H21)</f>
        <v>24081.901999999995</v>
      </c>
      <c r="I6" s="284">
        <f aca="true" t="shared" si="1" ref="I6:I21">(F6/H6-1)*100</f>
        <v>-4.502837857242314</v>
      </c>
    </row>
    <row r="7" spans="1:9" s="292" customFormat="1" ht="16.5" customHeight="1" thickTop="1">
      <c r="A7" s="287" t="s">
        <v>57</v>
      </c>
      <c r="B7" s="288">
        <v>1868.2759999999998</v>
      </c>
      <c r="C7" s="289">
        <f aca="true" t="shared" si="2" ref="C7:C21">B7/$B$6</f>
        <v>0.22445922089555614</v>
      </c>
      <c r="D7" s="288">
        <v>1637.4779999999998</v>
      </c>
      <c r="E7" s="290">
        <f t="shared" si="0"/>
        <v>14.094723715372059</v>
      </c>
      <c r="F7" s="288">
        <v>4699.992000000001</v>
      </c>
      <c r="G7" s="289">
        <f aca="true" t="shared" si="3" ref="G7:G21">(F7/$F$6)</f>
        <v>0.20436939910032964</v>
      </c>
      <c r="H7" s="288">
        <v>4580.893999999998</v>
      </c>
      <c r="I7" s="291">
        <f t="shared" si="1"/>
        <v>2.599885524528678</v>
      </c>
    </row>
    <row r="8" spans="1:9" s="292" customFormat="1" ht="16.5" customHeight="1">
      <c r="A8" s="287" t="s">
        <v>47</v>
      </c>
      <c r="B8" s="288">
        <v>1271.5519999999997</v>
      </c>
      <c r="C8" s="289">
        <f t="shared" si="2"/>
        <v>0.1527673487472869</v>
      </c>
      <c r="D8" s="288">
        <v>1109.25</v>
      </c>
      <c r="E8" s="290">
        <f t="shared" si="0"/>
        <v>14.631688077529837</v>
      </c>
      <c r="F8" s="288">
        <v>3489.5</v>
      </c>
      <c r="G8" s="289">
        <f t="shared" si="3"/>
        <v>0.15173366638934707</v>
      </c>
      <c r="H8" s="288">
        <v>2990.039</v>
      </c>
      <c r="I8" s="291">
        <f t="shared" si="1"/>
        <v>16.70416339051095</v>
      </c>
    </row>
    <row r="9" spans="1:9" s="292" customFormat="1" ht="16.5" customHeight="1">
      <c r="A9" s="287" t="s">
        <v>58</v>
      </c>
      <c r="B9" s="288">
        <v>1015.1560000000001</v>
      </c>
      <c r="C9" s="289">
        <f t="shared" si="2"/>
        <v>0.12196330994320391</v>
      </c>
      <c r="D9" s="288">
        <v>1783.6830000000002</v>
      </c>
      <c r="E9" s="290">
        <f t="shared" si="0"/>
        <v>-43.08652378253311</v>
      </c>
      <c r="F9" s="288">
        <v>3247.001</v>
      </c>
      <c r="G9" s="289">
        <f t="shared" si="3"/>
        <v>0.14118910058744127</v>
      </c>
      <c r="H9" s="288">
        <v>4000.6820000000007</v>
      </c>
      <c r="I9" s="291">
        <f t="shared" si="1"/>
        <v>-18.83881298238651</v>
      </c>
    </row>
    <row r="10" spans="1:9" s="292" customFormat="1" ht="16.5" customHeight="1">
      <c r="A10" s="287" t="s">
        <v>50</v>
      </c>
      <c r="B10" s="288">
        <v>975.354</v>
      </c>
      <c r="C10" s="289">
        <f t="shared" si="2"/>
        <v>0.11718140089438835</v>
      </c>
      <c r="D10" s="288">
        <v>1049.6939999999997</v>
      </c>
      <c r="E10" s="290">
        <f t="shared" si="0"/>
        <v>-7.08206391576971</v>
      </c>
      <c r="F10" s="288">
        <v>2878.52</v>
      </c>
      <c r="G10" s="289">
        <f t="shared" si="3"/>
        <v>0.12516646894256006</v>
      </c>
      <c r="H10" s="288">
        <v>2893.062</v>
      </c>
      <c r="I10" s="291">
        <f t="shared" si="1"/>
        <v>-0.5026508246280259</v>
      </c>
    </row>
    <row r="11" spans="1:9" s="292" customFormat="1" ht="16.5" customHeight="1">
      <c r="A11" s="287" t="s">
        <v>59</v>
      </c>
      <c r="B11" s="288">
        <v>627.34</v>
      </c>
      <c r="C11" s="289">
        <f t="shared" si="2"/>
        <v>0.07537015282357543</v>
      </c>
      <c r="D11" s="288">
        <v>573.7779999999999</v>
      </c>
      <c r="E11" s="290">
        <f t="shared" si="0"/>
        <v>9.334969273830662</v>
      </c>
      <c r="F11" s="288">
        <v>2220.8129999999996</v>
      </c>
      <c r="G11" s="289">
        <f t="shared" si="3"/>
        <v>0.09656744486462959</v>
      </c>
      <c r="H11" s="288">
        <v>1798.4069999999997</v>
      </c>
      <c r="I11" s="291">
        <f t="shared" si="1"/>
        <v>23.487786691221736</v>
      </c>
    </row>
    <row r="12" spans="1:9" s="292" customFormat="1" ht="16.5" customHeight="1">
      <c r="A12" s="287" t="s">
        <v>48</v>
      </c>
      <c r="B12" s="288">
        <v>563.3229999999986</v>
      </c>
      <c r="C12" s="289">
        <f t="shared" si="2"/>
        <v>0.06767899480191741</v>
      </c>
      <c r="D12" s="288">
        <v>282.75599999999986</v>
      </c>
      <c r="E12" s="290">
        <f t="shared" si="0"/>
        <v>99.22583428821984</v>
      </c>
      <c r="F12" s="288">
        <v>1615.1129999999973</v>
      </c>
      <c r="G12" s="289">
        <f t="shared" si="3"/>
        <v>0.07022983726124003</v>
      </c>
      <c r="H12" s="288">
        <v>752.5639999999987</v>
      </c>
      <c r="I12" s="291">
        <f t="shared" si="1"/>
        <v>114.61470386571774</v>
      </c>
    </row>
    <row r="13" spans="1:9" s="292" customFormat="1" ht="16.5" customHeight="1">
      <c r="A13" s="287" t="s">
        <v>60</v>
      </c>
      <c r="B13" s="288">
        <v>445.983</v>
      </c>
      <c r="C13" s="289">
        <f t="shared" si="2"/>
        <v>0.05358148191844397</v>
      </c>
      <c r="D13" s="288">
        <v>438.11</v>
      </c>
      <c r="E13" s="290">
        <f t="shared" si="0"/>
        <v>1.7970372737440288</v>
      </c>
      <c r="F13" s="288">
        <v>903.1069999999997</v>
      </c>
      <c r="G13" s="289">
        <f t="shared" si="3"/>
        <v>0.039269733844930224</v>
      </c>
      <c r="H13" s="288">
        <v>1057.3</v>
      </c>
      <c r="I13" s="291">
        <f t="shared" si="1"/>
        <v>-14.583656483495721</v>
      </c>
    </row>
    <row r="14" spans="1:9" s="292" customFormat="1" ht="16.5" customHeight="1">
      <c r="A14" s="287" t="s">
        <v>49</v>
      </c>
      <c r="B14" s="288">
        <v>388.17400000000004</v>
      </c>
      <c r="C14" s="289">
        <f t="shared" si="2"/>
        <v>0.046636168110017806</v>
      </c>
      <c r="D14" s="288">
        <v>414.41200000000003</v>
      </c>
      <c r="E14" s="290">
        <f t="shared" si="0"/>
        <v>-6.331380365433437</v>
      </c>
      <c r="F14" s="288">
        <v>964.01</v>
      </c>
      <c r="G14" s="289">
        <f t="shared" si="3"/>
        <v>0.04191797441925619</v>
      </c>
      <c r="H14" s="288">
        <v>1033.2329999999997</v>
      </c>
      <c r="I14" s="291">
        <f t="shared" si="1"/>
        <v>-6.699650514453149</v>
      </c>
    </row>
    <row r="15" spans="1:9" s="292" customFormat="1" ht="16.5" customHeight="1">
      <c r="A15" s="287" t="s">
        <v>61</v>
      </c>
      <c r="B15" s="288">
        <v>292.215</v>
      </c>
      <c r="C15" s="289">
        <f t="shared" si="2"/>
        <v>0.035107420549209505</v>
      </c>
      <c r="D15" s="288">
        <v>420.399</v>
      </c>
      <c r="E15" s="290">
        <f t="shared" si="0"/>
        <v>-30.49103351815775</v>
      </c>
      <c r="F15" s="288">
        <v>731.462</v>
      </c>
      <c r="G15" s="289">
        <f t="shared" si="3"/>
        <v>0.03180610720288998</v>
      </c>
      <c r="H15" s="288">
        <v>1163.58</v>
      </c>
      <c r="I15" s="291">
        <f t="shared" si="1"/>
        <v>-37.13693944550439</v>
      </c>
    </row>
    <row r="16" spans="1:9" s="292" customFormat="1" ht="16.5" customHeight="1">
      <c r="A16" s="287" t="s">
        <v>62</v>
      </c>
      <c r="B16" s="288">
        <v>279.9</v>
      </c>
      <c r="C16" s="289">
        <f t="shared" si="2"/>
        <v>0.03362786650830293</v>
      </c>
      <c r="D16" s="288">
        <v>489.6</v>
      </c>
      <c r="E16" s="290">
        <f t="shared" si="0"/>
        <v>-42.83088235294118</v>
      </c>
      <c r="F16" s="288">
        <v>872.54</v>
      </c>
      <c r="G16" s="289">
        <f t="shared" si="3"/>
        <v>0.03794059127994294</v>
      </c>
      <c r="H16" s="288">
        <v>1288.3969999999997</v>
      </c>
      <c r="I16" s="291">
        <f t="shared" si="1"/>
        <v>-32.27708540147174</v>
      </c>
    </row>
    <row r="17" spans="1:9" s="292" customFormat="1" ht="16.5" customHeight="1">
      <c r="A17" s="287" t="s">
        <v>51</v>
      </c>
      <c r="B17" s="288">
        <v>229.865</v>
      </c>
      <c r="C17" s="289">
        <f t="shared" si="2"/>
        <v>0.027616539960453924</v>
      </c>
      <c r="D17" s="288">
        <v>291.243</v>
      </c>
      <c r="E17" s="290">
        <f t="shared" si="0"/>
        <v>-21.07449792784719</v>
      </c>
      <c r="F17" s="288">
        <v>626.2240000000003</v>
      </c>
      <c r="G17" s="289">
        <f t="shared" si="3"/>
        <v>0.027230051153747676</v>
      </c>
      <c r="H17" s="288">
        <v>810.184999999999</v>
      </c>
      <c r="I17" s="291">
        <f t="shared" si="1"/>
        <v>-22.706048618525276</v>
      </c>
    </row>
    <row r="18" spans="1:9" s="292" customFormat="1" ht="16.5" customHeight="1">
      <c r="A18" s="293" t="s">
        <v>63</v>
      </c>
      <c r="B18" s="294">
        <v>226.6</v>
      </c>
      <c r="C18" s="289">
        <f t="shared" si="2"/>
        <v>0.027224274922406016</v>
      </c>
      <c r="D18" s="294">
        <v>97.6</v>
      </c>
      <c r="E18" s="290">
        <f t="shared" si="0"/>
        <v>132.172131147541</v>
      </c>
      <c r="F18" s="294">
        <v>519</v>
      </c>
      <c r="G18" s="289">
        <f t="shared" si="3"/>
        <v>0.022567638015781953</v>
      </c>
      <c r="H18" s="294">
        <v>322.05</v>
      </c>
      <c r="I18" s="291">
        <f t="shared" si="1"/>
        <v>61.155100139729846</v>
      </c>
    </row>
    <row r="19" spans="1:9" s="292" customFormat="1" ht="16.5" customHeight="1">
      <c r="A19" s="293" t="s">
        <v>64</v>
      </c>
      <c r="B19" s="294">
        <v>82.662</v>
      </c>
      <c r="C19" s="289">
        <f t="shared" si="2"/>
        <v>0.009931213652409208</v>
      </c>
      <c r="D19" s="294">
        <v>328.193</v>
      </c>
      <c r="E19" s="290">
        <f t="shared" si="0"/>
        <v>-74.81299113631307</v>
      </c>
      <c r="F19" s="294">
        <v>82.662</v>
      </c>
      <c r="G19" s="289">
        <f t="shared" si="3"/>
        <v>0.003594385536918243</v>
      </c>
      <c r="H19" s="294">
        <v>671.03</v>
      </c>
      <c r="I19" s="291">
        <f t="shared" si="1"/>
        <v>-87.68132572314204</v>
      </c>
    </row>
    <row r="20" spans="1:9" s="292" customFormat="1" ht="16.5" customHeight="1">
      <c r="A20" s="293" t="s">
        <v>53</v>
      </c>
      <c r="B20" s="294">
        <v>57.05399999999998</v>
      </c>
      <c r="C20" s="289">
        <f t="shared" si="2"/>
        <v>0.006854606272828563</v>
      </c>
      <c r="D20" s="294">
        <v>133.275</v>
      </c>
      <c r="E20" s="290">
        <f t="shared" si="0"/>
        <v>-57.19077096229602</v>
      </c>
      <c r="F20" s="294">
        <v>147.589</v>
      </c>
      <c r="G20" s="289">
        <f t="shared" si="3"/>
        <v>0.0064176014009850535</v>
      </c>
      <c r="H20" s="294">
        <v>420.42899999999946</v>
      </c>
      <c r="I20" s="291">
        <f t="shared" si="1"/>
        <v>-64.8956185229848</v>
      </c>
    </row>
    <row r="21" spans="1:9" s="292" customFormat="1" ht="16.5" customHeight="1" thickBot="1">
      <c r="A21" s="295" t="s">
        <v>65</v>
      </c>
      <c r="B21" s="296"/>
      <c r="C21" s="297">
        <f t="shared" si="2"/>
        <v>0</v>
      </c>
      <c r="D21" s="296">
        <v>83.92</v>
      </c>
      <c r="E21" s="298">
        <f t="shared" si="0"/>
        <v>-100</v>
      </c>
      <c r="F21" s="296"/>
      <c r="G21" s="297">
        <f t="shared" si="3"/>
        <v>0</v>
      </c>
      <c r="H21" s="296">
        <v>300.05</v>
      </c>
      <c r="I21" s="299">
        <f t="shared" si="1"/>
        <v>-100</v>
      </c>
    </row>
    <row r="22" ht="14.25">
      <c r="A22" s="274" t="s">
        <v>66</v>
      </c>
    </row>
    <row r="23" ht="14.25">
      <c r="A23" s="274" t="s">
        <v>67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22:I65536 E22:E65536 I3:I5 E3:E5">
    <cfRule type="cellIs" priority="2" dxfId="0" operator="lessThan" stopIfTrue="1">
      <formula>0</formula>
    </cfRule>
  </conditionalFormatting>
  <conditionalFormatting sqref="E6:E21 I6:I21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39" top="1.07" bottom="1" header="0.5" footer="0.5"/>
  <pageSetup horizontalDpi="600" verticalDpi="600" orientation="landscape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34"/>
  <sheetViews>
    <sheetView showGridLines="0" zoomScale="88" zoomScaleNormal="88" workbookViewId="0" topLeftCell="A1">
      <selection activeCell="A3" sqref="A3:Q3"/>
    </sheetView>
  </sheetViews>
  <sheetFormatPr defaultColWidth="9.140625" defaultRowHeight="12.75"/>
  <cols>
    <col min="1" max="1" width="19.00390625" style="300" customWidth="1"/>
    <col min="2" max="4" width="9.57421875" style="300" bestFit="1" customWidth="1"/>
    <col min="5" max="5" width="10.28125" style="300" bestFit="1" customWidth="1"/>
    <col min="6" max="6" width="9.57421875" style="300" bestFit="1" customWidth="1"/>
    <col min="7" max="7" width="9.421875" style="300" customWidth="1"/>
    <col min="8" max="8" width="9.57421875" style="300" bestFit="1" customWidth="1"/>
    <col min="9" max="9" width="9.28125" style="300" customWidth="1"/>
    <col min="10" max="11" width="11.57421875" style="300" bestFit="1" customWidth="1"/>
    <col min="12" max="12" width="11.421875" style="300" bestFit="1" customWidth="1"/>
    <col min="13" max="13" width="10.28125" style="300" bestFit="1" customWidth="1"/>
    <col min="14" max="14" width="11.57421875" style="300" bestFit="1" customWidth="1"/>
    <col min="15" max="15" width="11.140625" style="300" customWidth="1"/>
    <col min="16" max="16" width="11.421875" style="300" bestFit="1" customWidth="1"/>
    <col min="17" max="17" width="10.00390625" style="300" customWidth="1"/>
    <col min="18" max="16384" width="9.140625" style="300" customWidth="1"/>
  </cols>
  <sheetData>
    <row r="1" spans="16:17" ht="18.75" thickBot="1">
      <c r="P1" s="243" t="s">
        <v>0</v>
      </c>
      <c r="Q1" s="244"/>
    </row>
    <row r="2" ht="8.25" customHeight="1" thickBot="1"/>
    <row r="3" spans="1:17" ht="30" customHeight="1" thickBot="1">
      <c r="A3" s="301" t="s">
        <v>68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3"/>
    </row>
    <row r="4" spans="1:17" ht="15.75" customHeight="1" thickBot="1">
      <c r="A4" s="304" t="s">
        <v>69</v>
      </c>
      <c r="B4" s="305" t="s">
        <v>39</v>
      </c>
      <c r="C4" s="306"/>
      <c r="D4" s="306"/>
      <c r="E4" s="306"/>
      <c r="F4" s="306"/>
      <c r="G4" s="306"/>
      <c r="H4" s="306"/>
      <c r="I4" s="307"/>
      <c r="J4" s="308" t="s">
        <v>40</v>
      </c>
      <c r="K4" s="306"/>
      <c r="L4" s="306"/>
      <c r="M4" s="306"/>
      <c r="N4" s="306"/>
      <c r="O4" s="306"/>
      <c r="P4" s="306"/>
      <c r="Q4" s="307"/>
    </row>
    <row r="5" spans="1:17" s="317" customFormat="1" ht="26.25" customHeight="1">
      <c r="A5" s="309"/>
      <c r="B5" s="310" t="s">
        <v>41</v>
      </c>
      <c r="C5" s="311"/>
      <c r="D5" s="312"/>
      <c r="E5" s="313" t="s">
        <v>42</v>
      </c>
      <c r="F5" s="314" t="s">
        <v>70</v>
      </c>
      <c r="G5" s="311"/>
      <c r="H5" s="312"/>
      <c r="I5" s="315" t="s">
        <v>44</v>
      </c>
      <c r="J5" s="314" t="s">
        <v>45</v>
      </c>
      <c r="K5" s="311"/>
      <c r="L5" s="312"/>
      <c r="M5" s="313" t="s">
        <v>42</v>
      </c>
      <c r="N5" s="314" t="s">
        <v>46</v>
      </c>
      <c r="O5" s="311"/>
      <c r="P5" s="312"/>
      <c r="Q5" s="316" t="s">
        <v>44</v>
      </c>
    </row>
    <row r="6" spans="1:17" s="317" customFormat="1" ht="14.25" thickBot="1">
      <c r="A6" s="318"/>
      <c r="B6" s="319" t="s">
        <v>11</v>
      </c>
      <c r="C6" s="320" t="s">
        <v>12</v>
      </c>
      <c r="D6" s="320" t="s">
        <v>13</v>
      </c>
      <c r="E6" s="321"/>
      <c r="F6" s="322" t="s">
        <v>11</v>
      </c>
      <c r="G6" s="323" t="s">
        <v>12</v>
      </c>
      <c r="H6" s="323" t="s">
        <v>13</v>
      </c>
      <c r="I6" s="324"/>
      <c r="J6" s="325" t="s">
        <v>11</v>
      </c>
      <c r="K6" s="320" t="s">
        <v>12</v>
      </c>
      <c r="L6" s="320" t="s">
        <v>13</v>
      </c>
      <c r="M6" s="321"/>
      <c r="N6" s="322" t="s">
        <v>11</v>
      </c>
      <c r="O6" s="323" t="s">
        <v>12</v>
      </c>
      <c r="P6" s="323" t="s">
        <v>13</v>
      </c>
      <c r="Q6" s="326"/>
    </row>
    <row r="7" spans="1:17" s="332" customFormat="1" ht="18.75" customHeight="1" thickBot="1">
      <c r="A7" s="327" t="s">
        <v>4</v>
      </c>
      <c r="B7" s="328">
        <f>SUM(B8:B32)</f>
        <v>250371</v>
      </c>
      <c r="C7" s="329">
        <f>SUM(C8:C32)</f>
        <v>216855</v>
      </c>
      <c r="D7" s="329">
        <f aca="true" t="shared" si="0" ref="D7:D32">C7+B7</f>
        <v>467226</v>
      </c>
      <c r="E7" s="330">
        <f aca="true" t="shared" si="1" ref="E7:E32">(D7/$D$7)</f>
        <v>1</v>
      </c>
      <c r="F7" s="331">
        <f>SUM(F8:F32)</f>
        <v>213521</v>
      </c>
      <c r="G7" s="329">
        <f>SUM(G8:G32)</f>
        <v>191654</v>
      </c>
      <c r="H7" s="328">
        <f aca="true" t="shared" si="2" ref="H7:H32">G7+F7</f>
        <v>405175</v>
      </c>
      <c r="I7" s="330">
        <f aca="true" t="shared" si="3" ref="I7:I32">(D7/H7-1)</f>
        <v>0.1531461714074165</v>
      </c>
      <c r="J7" s="331">
        <f>SUM(J8:J32)</f>
        <v>737374</v>
      </c>
      <c r="K7" s="329">
        <f>SUM(K8:K32)</f>
        <v>666843</v>
      </c>
      <c r="L7" s="329">
        <f aca="true" t="shared" si="4" ref="L7:L32">K7+J7</f>
        <v>1404217</v>
      </c>
      <c r="M7" s="330">
        <f aca="true" t="shared" si="5" ref="M7:M32">(L7/$L$7)</f>
        <v>1</v>
      </c>
      <c r="N7" s="331">
        <f>SUM(N8:N32)</f>
        <v>674652</v>
      </c>
      <c r="O7" s="329">
        <f>SUM(O8:O32)</f>
        <v>610457</v>
      </c>
      <c r="P7" s="329">
        <f aca="true" t="shared" si="6" ref="P7:P32">O7+N7</f>
        <v>1285109</v>
      </c>
      <c r="Q7" s="330">
        <f aca="true" t="shared" si="7" ref="Q7:Q32">(L7/P7-1)</f>
        <v>0.09268318874118853</v>
      </c>
    </row>
    <row r="8" spans="1:17" ht="18.75" customHeight="1" thickTop="1">
      <c r="A8" s="333" t="s">
        <v>47</v>
      </c>
      <c r="B8" s="334">
        <v>90293</v>
      </c>
      <c r="C8" s="335">
        <v>84473</v>
      </c>
      <c r="D8" s="335">
        <f t="shared" si="0"/>
        <v>174766</v>
      </c>
      <c r="E8" s="336">
        <f t="shared" si="1"/>
        <v>0.3740502454914752</v>
      </c>
      <c r="F8" s="337">
        <v>79175</v>
      </c>
      <c r="G8" s="335">
        <v>75689</v>
      </c>
      <c r="H8" s="335">
        <f t="shared" si="2"/>
        <v>154864</v>
      </c>
      <c r="I8" s="336">
        <f t="shared" si="3"/>
        <v>0.12851275958260144</v>
      </c>
      <c r="J8" s="337">
        <v>260989</v>
      </c>
      <c r="K8" s="335">
        <v>255675</v>
      </c>
      <c r="L8" s="335">
        <f t="shared" si="4"/>
        <v>516664</v>
      </c>
      <c r="M8" s="336">
        <f t="shared" si="5"/>
        <v>0.36793743417149916</v>
      </c>
      <c r="N8" s="337">
        <v>247507</v>
      </c>
      <c r="O8" s="335">
        <v>248220</v>
      </c>
      <c r="P8" s="335">
        <f t="shared" si="6"/>
        <v>495727</v>
      </c>
      <c r="Q8" s="338">
        <f t="shared" si="7"/>
        <v>0.0422349397954922</v>
      </c>
    </row>
    <row r="9" spans="1:17" ht="18.75" customHeight="1">
      <c r="A9" s="339" t="s">
        <v>50</v>
      </c>
      <c r="B9" s="340">
        <v>20383</v>
      </c>
      <c r="C9" s="341">
        <v>17652</v>
      </c>
      <c r="D9" s="341">
        <f t="shared" si="0"/>
        <v>38035</v>
      </c>
      <c r="E9" s="342">
        <f t="shared" si="1"/>
        <v>0.08140600052223121</v>
      </c>
      <c r="F9" s="343">
        <v>18002</v>
      </c>
      <c r="G9" s="341">
        <v>17042</v>
      </c>
      <c r="H9" s="341">
        <f t="shared" si="2"/>
        <v>35044</v>
      </c>
      <c r="I9" s="342">
        <f t="shared" si="3"/>
        <v>0.08534984590800132</v>
      </c>
      <c r="J9" s="343">
        <v>56254</v>
      </c>
      <c r="K9" s="341">
        <v>49554</v>
      </c>
      <c r="L9" s="341">
        <f t="shared" si="4"/>
        <v>105808</v>
      </c>
      <c r="M9" s="342">
        <f t="shared" si="5"/>
        <v>0.07535017735862762</v>
      </c>
      <c r="N9" s="343">
        <v>64451</v>
      </c>
      <c r="O9" s="341">
        <v>50805</v>
      </c>
      <c r="P9" s="341">
        <f t="shared" si="6"/>
        <v>115256</v>
      </c>
      <c r="Q9" s="344">
        <f t="shared" si="7"/>
        <v>-0.08197404039702927</v>
      </c>
    </row>
    <row r="10" spans="1:17" ht="18.75" customHeight="1">
      <c r="A10" s="339" t="s">
        <v>71</v>
      </c>
      <c r="B10" s="340">
        <v>18678</v>
      </c>
      <c r="C10" s="341">
        <v>15732</v>
      </c>
      <c r="D10" s="341">
        <f t="shared" si="0"/>
        <v>34410</v>
      </c>
      <c r="E10" s="342">
        <f t="shared" si="1"/>
        <v>0.0736474425652682</v>
      </c>
      <c r="F10" s="343">
        <v>15636</v>
      </c>
      <c r="G10" s="341">
        <v>14409</v>
      </c>
      <c r="H10" s="341">
        <f t="shared" si="2"/>
        <v>30045</v>
      </c>
      <c r="I10" s="342">
        <f t="shared" si="3"/>
        <v>0.14528207688467298</v>
      </c>
      <c r="J10" s="343">
        <v>54829</v>
      </c>
      <c r="K10" s="341">
        <v>49778</v>
      </c>
      <c r="L10" s="341">
        <f t="shared" si="4"/>
        <v>104607</v>
      </c>
      <c r="M10" s="342">
        <f t="shared" si="5"/>
        <v>0.07449489644406812</v>
      </c>
      <c r="N10" s="343">
        <v>50053</v>
      </c>
      <c r="O10" s="341">
        <v>48357</v>
      </c>
      <c r="P10" s="341">
        <f t="shared" si="6"/>
        <v>98410</v>
      </c>
      <c r="Q10" s="344">
        <f t="shared" si="7"/>
        <v>0.06297124275988208</v>
      </c>
    </row>
    <row r="11" spans="1:17" ht="18.75" customHeight="1">
      <c r="A11" s="339" t="s">
        <v>72</v>
      </c>
      <c r="B11" s="340">
        <v>18201</v>
      </c>
      <c r="C11" s="341">
        <v>15784</v>
      </c>
      <c r="D11" s="341">
        <f t="shared" si="0"/>
        <v>33985</v>
      </c>
      <c r="E11" s="342">
        <f t="shared" si="1"/>
        <v>0.0727378185289346</v>
      </c>
      <c r="F11" s="343">
        <v>15726</v>
      </c>
      <c r="G11" s="341">
        <v>14363</v>
      </c>
      <c r="H11" s="341">
        <f t="shared" si="2"/>
        <v>30089</v>
      </c>
      <c r="I11" s="342">
        <f t="shared" si="3"/>
        <v>0.12948253514573427</v>
      </c>
      <c r="J11" s="343">
        <v>52790</v>
      </c>
      <c r="K11" s="341">
        <v>46319</v>
      </c>
      <c r="L11" s="341">
        <f t="shared" si="4"/>
        <v>99109</v>
      </c>
      <c r="M11" s="342">
        <f t="shared" si="5"/>
        <v>0.07057954717824952</v>
      </c>
      <c r="N11" s="343">
        <v>48400</v>
      </c>
      <c r="O11" s="341">
        <v>42783</v>
      </c>
      <c r="P11" s="341">
        <f t="shared" si="6"/>
        <v>91183</v>
      </c>
      <c r="Q11" s="344">
        <f t="shared" si="7"/>
        <v>0.08692409769364895</v>
      </c>
    </row>
    <row r="12" spans="1:17" ht="18.75" customHeight="1">
      <c r="A12" s="339" t="s">
        <v>73</v>
      </c>
      <c r="B12" s="340">
        <v>10272</v>
      </c>
      <c r="C12" s="341">
        <v>8550</v>
      </c>
      <c r="D12" s="341">
        <f t="shared" si="0"/>
        <v>18822</v>
      </c>
      <c r="E12" s="342">
        <f t="shared" si="1"/>
        <v>0.04028457320440215</v>
      </c>
      <c r="F12" s="343">
        <v>6908</v>
      </c>
      <c r="G12" s="341">
        <v>6401</v>
      </c>
      <c r="H12" s="341">
        <f t="shared" si="2"/>
        <v>13309</v>
      </c>
      <c r="I12" s="342">
        <f t="shared" si="3"/>
        <v>0.41423097152302946</v>
      </c>
      <c r="J12" s="343">
        <v>30688</v>
      </c>
      <c r="K12" s="341">
        <v>28312</v>
      </c>
      <c r="L12" s="341">
        <f t="shared" si="4"/>
        <v>59000</v>
      </c>
      <c r="M12" s="342">
        <f t="shared" si="5"/>
        <v>0.042016298050799844</v>
      </c>
      <c r="N12" s="343">
        <v>17044</v>
      </c>
      <c r="O12" s="341">
        <v>16938</v>
      </c>
      <c r="P12" s="341">
        <f t="shared" si="6"/>
        <v>33982</v>
      </c>
      <c r="Q12" s="344">
        <f t="shared" si="7"/>
        <v>0.7362132893884998</v>
      </c>
    </row>
    <row r="13" spans="1:17" ht="18.75" customHeight="1">
      <c r="A13" s="339" t="s">
        <v>74</v>
      </c>
      <c r="B13" s="340">
        <v>9560</v>
      </c>
      <c r="C13" s="341">
        <v>8300</v>
      </c>
      <c r="D13" s="341">
        <f t="shared" si="0"/>
        <v>17860</v>
      </c>
      <c r="E13" s="342">
        <f t="shared" si="1"/>
        <v>0.03822561244451293</v>
      </c>
      <c r="F13" s="343">
        <v>8913</v>
      </c>
      <c r="G13" s="341">
        <v>7355</v>
      </c>
      <c r="H13" s="341">
        <f t="shared" si="2"/>
        <v>16268</v>
      </c>
      <c r="I13" s="342">
        <f t="shared" si="3"/>
        <v>0.09786083107941979</v>
      </c>
      <c r="J13" s="343">
        <v>30290</v>
      </c>
      <c r="K13" s="341">
        <v>25698</v>
      </c>
      <c r="L13" s="341">
        <f t="shared" si="4"/>
        <v>55988</v>
      </c>
      <c r="M13" s="342">
        <f t="shared" si="5"/>
        <v>0.03987133042827426</v>
      </c>
      <c r="N13" s="343">
        <v>30743</v>
      </c>
      <c r="O13" s="341">
        <v>24112</v>
      </c>
      <c r="P13" s="341">
        <f t="shared" si="6"/>
        <v>54855</v>
      </c>
      <c r="Q13" s="344">
        <f t="shared" si="7"/>
        <v>0.020654452647889787</v>
      </c>
    </row>
    <row r="14" spans="1:17" ht="18.75" customHeight="1">
      <c r="A14" s="339" t="s">
        <v>75</v>
      </c>
      <c r="B14" s="340">
        <v>9248</v>
      </c>
      <c r="C14" s="341">
        <v>7623</v>
      </c>
      <c r="D14" s="341">
        <f t="shared" si="0"/>
        <v>16871</v>
      </c>
      <c r="E14" s="342">
        <f t="shared" si="1"/>
        <v>0.036108863804668406</v>
      </c>
      <c r="F14" s="343">
        <v>6613</v>
      </c>
      <c r="G14" s="341">
        <v>5730</v>
      </c>
      <c r="H14" s="341">
        <f t="shared" si="2"/>
        <v>12343</v>
      </c>
      <c r="I14" s="342">
        <f t="shared" si="3"/>
        <v>0.3668476059304868</v>
      </c>
      <c r="J14" s="343">
        <v>24754</v>
      </c>
      <c r="K14" s="341">
        <v>23158</v>
      </c>
      <c r="L14" s="341">
        <f t="shared" si="4"/>
        <v>47912</v>
      </c>
      <c r="M14" s="342">
        <f t="shared" si="5"/>
        <v>0.03412008257982919</v>
      </c>
      <c r="N14" s="343">
        <v>18800</v>
      </c>
      <c r="O14" s="341">
        <v>17916</v>
      </c>
      <c r="P14" s="341">
        <f t="shared" si="6"/>
        <v>36716</v>
      </c>
      <c r="Q14" s="344">
        <f t="shared" si="7"/>
        <v>0.30493517812397863</v>
      </c>
    </row>
    <row r="15" spans="1:17" ht="18.75" customHeight="1">
      <c r="A15" s="339" t="s">
        <v>76</v>
      </c>
      <c r="B15" s="340">
        <v>8946</v>
      </c>
      <c r="C15" s="341">
        <v>7779</v>
      </c>
      <c r="D15" s="341">
        <f t="shared" si="0"/>
        <v>16725</v>
      </c>
      <c r="E15" s="342">
        <f t="shared" si="1"/>
        <v>0.035796381194539685</v>
      </c>
      <c r="F15" s="343">
        <v>8339</v>
      </c>
      <c r="G15" s="341">
        <v>7741</v>
      </c>
      <c r="H15" s="341">
        <f t="shared" si="2"/>
        <v>16080</v>
      </c>
      <c r="I15" s="342">
        <f t="shared" si="3"/>
        <v>0.04011194029850751</v>
      </c>
      <c r="J15" s="343">
        <v>26338</v>
      </c>
      <c r="K15" s="341">
        <v>23743</v>
      </c>
      <c r="L15" s="341">
        <f t="shared" si="4"/>
        <v>50081</v>
      </c>
      <c r="M15" s="342">
        <f t="shared" si="5"/>
        <v>0.035664715638679775</v>
      </c>
      <c r="N15" s="343">
        <v>24846</v>
      </c>
      <c r="O15" s="341">
        <v>23963</v>
      </c>
      <c r="P15" s="341">
        <f t="shared" si="6"/>
        <v>48809</v>
      </c>
      <c r="Q15" s="344">
        <f t="shared" si="7"/>
        <v>0.026060767481407066</v>
      </c>
    </row>
    <row r="16" spans="1:17" ht="18.75" customHeight="1">
      <c r="A16" s="339" t="s">
        <v>77</v>
      </c>
      <c r="B16" s="340">
        <v>8851</v>
      </c>
      <c r="C16" s="341">
        <v>7369</v>
      </c>
      <c r="D16" s="341">
        <f t="shared" si="0"/>
        <v>16220</v>
      </c>
      <c r="E16" s="342">
        <f t="shared" si="1"/>
        <v>0.03471553381019036</v>
      </c>
      <c r="F16" s="343">
        <v>5038</v>
      </c>
      <c r="G16" s="341">
        <v>4739</v>
      </c>
      <c r="H16" s="341">
        <f t="shared" si="2"/>
        <v>9777</v>
      </c>
      <c r="I16" s="342">
        <f t="shared" si="3"/>
        <v>0.6589956019228802</v>
      </c>
      <c r="J16" s="343">
        <v>28544</v>
      </c>
      <c r="K16" s="341">
        <v>26365</v>
      </c>
      <c r="L16" s="341">
        <f t="shared" si="4"/>
        <v>54909</v>
      </c>
      <c r="M16" s="342">
        <f t="shared" si="5"/>
        <v>0.03910293067239608</v>
      </c>
      <c r="N16" s="343">
        <v>15256</v>
      </c>
      <c r="O16" s="341">
        <v>15084</v>
      </c>
      <c r="P16" s="341">
        <f t="shared" si="6"/>
        <v>30340</v>
      </c>
      <c r="Q16" s="344">
        <f t="shared" si="7"/>
        <v>0.809789057350033</v>
      </c>
    </row>
    <row r="17" spans="1:17" ht="18.75" customHeight="1">
      <c r="A17" s="339" t="s">
        <v>48</v>
      </c>
      <c r="B17" s="340">
        <v>8402</v>
      </c>
      <c r="C17" s="341">
        <v>7321</v>
      </c>
      <c r="D17" s="341">
        <f t="shared" si="0"/>
        <v>15723</v>
      </c>
      <c r="E17" s="342">
        <f t="shared" si="1"/>
        <v>0.0336518087606426</v>
      </c>
      <c r="F17" s="343">
        <v>2646</v>
      </c>
      <c r="G17" s="341">
        <v>2397</v>
      </c>
      <c r="H17" s="341">
        <f t="shared" si="2"/>
        <v>5043</v>
      </c>
      <c r="I17" s="342">
        <f t="shared" si="3"/>
        <v>2.117787031528852</v>
      </c>
      <c r="J17" s="343">
        <v>21889</v>
      </c>
      <c r="K17" s="341">
        <v>20584</v>
      </c>
      <c r="L17" s="341">
        <f t="shared" si="4"/>
        <v>42473</v>
      </c>
      <c r="M17" s="342">
        <f t="shared" si="5"/>
        <v>0.030246749612061384</v>
      </c>
      <c r="N17" s="343">
        <v>9469</v>
      </c>
      <c r="O17" s="341">
        <v>8509</v>
      </c>
      <c r="P17" s="341">
        <f t="shared" si="6"/>
        <v>17978</v>
      </c>
      <c r="Q17" s="344">
        <f t="shared" si="7"/>
        <v>1.362498609411503</v>
      </c>
    </row>
    <row r="18" spans="1:17" ht="18.75" customHeight="1">
      <c r="A18" s="339" t="s">
        <v>49</v>
      </c>
      <c r="B18" s="340">
        <v>10111</v>
      </c>
      <c r="C18" s="341">
        <v>4730</v>
      </c>
      <c r="D18" s="341">
        <f t="shared" si="0"/>
        <v>14841</v>
      </c>
      <c r="E18" s="342">
        <f t="shared" si="1"/>
        <v>0.031764071348769116</v>
      </c>
      <c r="F18" s="343">
        <v>11439</v>
      </c>
      <c r="G18" s="341">
        <v>5585</v>
      </c>
      <c r="H18" s="341">
        <f t="shared" si="2"/>
        <v>17024</v>
      </c>
      <c r="I18" s="342">
        <f t="shared" si="3"/>
        <v>-0.12823073308270672</v>
      </c>
      <c r="J18" s="343">
        <v>34506</v>
      </c>
      <c r="K18" s="341">
        <v>14841</v>
      </c>
      <c r="L18" s="341">
        <f t="shared" si="4"/>
        <v>49347</v>
      </c>
      <c r="M18" s="342">
        <f t="shared" si="5"/>
        <v>0.03514200440530203</v>
      </c>
      <c r="N18" s="343">
        <v>38644</v>
      </c>
      <c r="O18" s="341">
        <v>17713</v>
      </c>
      <c r="P18" s="341">
        <f t="shared" si="6"/>
        <v>56357</v>
      </c>
      <c r="Q18" s="344">
        <f t="shared" si="7"/>
        <v>-0.12438561314477348</v>
      </c>
    </row>
    <row r="19" spans="1:17" ht="18.75" customHeight="1">
      <c r="A19" s="339" t="s">
        <v>78</v>
      </c>
      <c r="B19" s="340">
        <v>7220</v>
      </c>
      <c r="C19" s="341">
        <v>5845</v>
      </c>
      <c r="D19" s="341">
        <f t="shared" si="0"/>
        <v>13065</v>
      </c>
      <c r="E19" s="342">
        <f t="shared" si="1"/>
        <v>0.02796291302281979</v>
      </c>
      <c r="F19" s="343">
        <v>6692</v>
      </c>
      <c r="G19" s="341">
        <v>5668</v>
      </c>
      <c r="H19" s="341">
        <f t="shared" si="2"/>
        <v>12360</v>
      </c>
      <c r="I19" s="342">
        <f t="shared" si="3"/>
        <v>0.05703883495145634</v>
      </c>
      <c r="J19" s="343">
        <v>21776</v>
      </c>
      <c r="K19" s="341">
        <v>18262</v>
      </c>
      <c r="L19" s="341">
        <f t="shared" si="4"/>
        <v>40038</v>
      </c>
      <c r="M19" s="342">
        <f t="shared" si="5"/>
        <v>0.02851268714165973</v>
      </c>
      <c r="N19" s="343">
        <v>21592</v>
      </c>
      <c r="O19" s="341">
        <v>17521</v>
      </c>
      <c r="P19" s="341">
        <f t="shared" si="6"/>
        <v>39113</v>
      </c>
      <c r="Q19" s="344">
        <f t="shared" si="7"/>
        <v>0.02364942602203879</v>
      </c>
    </row>
    <row r="20" spans="1:17" ht="18.75" customHeight="1">
      <c r="A20" s="339" t="s">
        <v>79</v>
      </c>
      <c r="B20" s="340">
        <v>6625</v>
      </c>
      <c r="C20" s="341">
        <v>5615</v>
      </c>
      <c r="D20" s="341">
        <f t="shared" si="0"/>
        <v>12240</v>
      </c>
      <c r="E20" s="342">
        <f t="shared" si="1"/>
        <v>0.02619717224640752</v>
      </c>
      <c r="F20" s="343">
        <v>5329</v>
      </c>
      <c r="G20" s="341">
        <v>4610</v>
      </c>
      <c r="H20" s="341">
        <f t="shared" si="2"/>
        <v>9939</v>
      </c>
      <c r="I20" s="342">
        <f t="shared" si="3"/>
        <v>0.2315122245698762</v>
      </c>
      <c r="J20" s="343">
        <v>20812</v>
      </c>
      <c r="K20" s="341">
        <v>18177</v>
      </c>
      <c r="L20" s="341">
        <f t="shared" si="4"/>
        <v>38989</v>
      </c>
      <c r="M20" s="342">
        <f t="shared" si="5"/>
        <v>0.027765651605129407</v>
      </c>
      <c r="N20" s="343">
        <v>18341</v>
      </c>
      <c r="O20" s="341">
        <v>15288</v>
      </c>
      <c r="P20" s="341">
        <f t="shared" si="6"/>
        <v>33629</v>
      </c>
      <c r="Q20" s="344">
        <f t="shared" si="7"/>
        <v>0.15938624401558177</v>
      </c>
    </row>
    <row r="21" spans="1:17" ht="18.75" customHeight="1">
      <c r="A21" s="339" t="s">
        <v>80</v>
      </c>
      <c r="B21" s="340">
        <v>5415</v>
      </c>
      <c r="C21" s="341">
        <v>4852</v>
      </c>
      <c r="D21" s="341">
        <f t="shared" si="0"/>
        <v>10267</v>
      </c>
      <c r="E21" s="342">
        <f t="shared" si="1"/>
        <v>0.021974376425969444</v>
      </c>
      <c r="F21" s="343">
        <v>4358</v>
      </c>
      <c r="G21" s="341">
        <v>4110</v>
      </c>
      <c r="H21" s="341">
        <f t="shared" si="2"/>
        <v>8468</v>
      </c>
      <c r="I21" s="342">
        <f t="shared" si="3"/>
        <v>0.21244685876239955</v>
      </c>
      <c r="J21" s="343">
        <v>17226</v>
      </c>
      <c r="K21" s="341">
        <v>13570</v>
      </c>
      <c r="L21" s="341">
        <f t="shared" si="4"/>
        <v>30796</v>
      </c>
      <c r="M21" s="342">
        <f t="shared" si="5"/>
        <v>0.021931083301227658</v>
      </c>
      <c r="N21" s="343">
        <v>14877</v>
      </c>
      <c r="O21" s="341">
        <v>12398</v>
      </c>
      <c r="P21" s="341">
        <f t="shared" si="6"/>
        <v>27275</v>
      </c>
      <c r="Q21" s="344">
        <f t="shared" si="7"/>
        <v>0.12909257561869847</v>
      </c>
    </row>
    <row r="22" spans="1:17" ht="18.75" customHeight="1">
      <c r="A22" s="339" t="s">
        <v>81</v>
      </c>
      <c r="B22" s="340">
        <v>3737</v>
      </c>
      <c r="C22" s="341">
        <v>3114</v>
      </c>
      <c r="D22" s="341">
        <f t="shared" si="0"/>
        <v>6851</v>
      </c>
      <c r="E22" s="342">
        <f t="shared" si="1"/>
        <v>0.014663139465697542</v>
      </c>
      <c r="F22" s="343">
        <v>3508</v>
      </c>
      <c r="G22" s="341">
        <v>2674</v>
      </c>
      <c r="H22" s="341">
        <f t="shared" si="2"/>
        <v>6182</v>
      </c>
      <c r="I22" s="342">
        <f t="shared" si="3"/>
        <v>0.10821740537043034</v>
      </c>
      <c r="J22" s="343">
        <v>11064</v>
      </c>
      <c r="K22" s="341">
        <v>10442</v>
      </c>
      <c r="L22" s="341">
        <f t="shared" si="4"/>
        <v>21506</v>
      </c>
      <c r="M22" s="342">
        <f t="shared" si="5"/>
        <v>0.015315296709839006</v>
      </c>
      <c r="N22" s="343">
        <v>5211</v>
      </c>
      <c r="O22" s="341">
        <v>4750</v>
      </c>
      <c r="P22" s="341">
        <f t="shared" si="6"/>
        <v>9961</v>
      </c>
      <c r="Q22" s="344">
        <f t="shared" si="7"/>
        <v>1.159020178696918</v>
      </c>
    </row>
    <row r="23" spans="1:17" ht="18.75" customHeight="1">
      <c r="A23" s="339" t="s">
        <v>82</v>
      </c>
      <c r="B23" s="340">
        <v>2949</v>
      </c>
      <c r="C23" s="341">
        <v>2341</v>
      </c>
      <c r="D23" s="341">
        <f t="shared" si="0"/>
        <v>5290</v>
      </c>
      <c r="E23" s="342">
        <f t="shared" si="1"/>
        <v>0.011322143887540504</v>
      </c>
      <c r="F23" s="343">
        <v>3196</v>
      </c>
      <c r="G23" s="341">
        <v>3028</v>
      </c>
      <c r="H23" s="341">
        <f t="shared" si="2"/>
        <v>6224</v>
      </c>
      <c r="I23" s="342">
        <f t="shared" si="3"/>
        <v>-0.15006426735218514</v>
      </c>
      <c r="J23" s="343">
        <v>9554</v>
      </c>
      <c r="K23" s="341">
        <v>9693</v>
      </c>
      <c r="L23" s="341">
        <f t="shared" si="4"/>
        <v>19247</v>
      </c>
      <c r="M23" s="342">
        <f t="shared" si="5"/>
        <v>0.013706570992944823</v>
      </c>
      <c r="N23" s="343">
        <v>9871</v>
      </c>
      <c r="O23" s="341">
        <v>10779</v>
      </c>
      <c r="P23" s="341">
        <f t="shared" si="6"/>
        <v>20650</v>
      </c>
      <c r="Q23" s="344">
        <f t="shared" si="7"/>
        <v>-0.06794188861985473</v>
      </c>
    </row>
    <row r="24" spans="1:17" ht="18.75" customHeight="1">
      <c r="A24" s="339" t="s">
        <v>83</v>
      </c>
      <c r="B24" s="340">
        <v>2503</v>
      </c>
      <c r="C24" s="341">
        <v>2158</v>
      </c>
      <c r="D24" s="341">
        <f t="shared" si="0"/>
        <v>4661</v>
      </c>
      <c r="E24" s="342">
        <f t="shared" si="1"/>
        <v>0.009975900313766784</v>
      </c>
      <c r="F24" s="343">
        <v>1537</v>
      </c>
      <c r="G24" s="341">
        <v>1650</v>
      </c>
      <c r="H24" s="341">
        <f t="shared" si="2"/>
        <v>3187</v>
      </c>
      <c r="I24" s="342">
        <f t="shared" si="3"/>
        <v>0.46250392218387204</v>
      </c>
      <c r="J24" s="343">
        <v>8402</v>
      </c>
      <c r="K24" s="341">
        <v>7916</v>
      </c>
      <c r="L24" s="341">
        <f t="shared" si="4"/>
        <v>16318</v>
      </c>
      <c r="M24" s="342">
        <f t="shared" si="5"/>
        <v>0.011620711043948335</v>
      </c>
      <c r="N24" s="343">
        <v>4856</v>
      </c>
      <c r="O24" s="341">
        <v>4907</v>
      </c>
      <c r="P24" s="341">
        <f t="shared" si="6"/>
        <v>9763</v>
      </c>
      <c r="Q24" s="344">
        <f t="shared" si="7"/>
        <v>0.671412475673461</v>
      </c>
    </row>
    <row r="25" spans="1:17" ht="18.75" customHeight="1">
      <c r="A25" s="339" t="s">
        <v>84</v>
      </c>
      <c r="B25" s="340">
        <v>2697</v>
      </c>
      <c r="C25" s="341">
        <v>1931</v>
      </c>
      <c r="D25" s="341">
        <f t="shared" si="0"/>
        <v>4628</v>
      </c>
      <c r="E25" s="342">
        <f t="shared" si="1"/>
        <v>0.009905270682710294</v>
      </c>
      <c r="F25" s="343">
        <v>2623</v>
      </c>
      <c r="G25" s="341">
        <v>1693</v>
      </c>
      <c r="H25" s="341">
        <f t="shared" si="2"/>
        <v>4316</v>
      </c>
      <c r="I25" s="342">
        <f t="shared" si="3"/>
        <v>0.07228915662650603</v>
      </c>
      <c r="J25" s="343">
        <v>7539</v>
      </c>
      <c r="K25" s="341">
        <v>6301</v>
      </c>
      <c r="L25" s="341">
        <f t="shared" si="4"/>
        <v>13840</v>
      </c>
      <c r="M25" s="342">
        <f t="shared" si="5"/>
        <v>0.009856026525814743</v>
      </c>
      <c r="N25" s="343">
        <v>7285</v>
      </c>
      <c r="O25" s="341">
        <v>5552</v>
      </c>
      <c r="P25" s="341">
        <f t="shared" si="6"/>
        <v>12837</v>
      </c>
      <c r="Q25" s="344">
        <f t="shared" si="7"/>
        <v>0.07813352029290344</v>
      </c>
    </row>
    <row r="26" spans="1:17" ht="18.75" customHeight="1">
      <c r="A26" s="339" t="s">
        <v>85</v>
      </c>
      <c r="B26" s="340">
        <v>1818</v>
      </c>
      <c r="C26" s="341">
        <v>1789</v>
      </c>
      <c r="D26" s="341">
        <f t="shared" si="0"/>
        <v>3607</v>
      </c>
      <c r="E26" s="342">
        <f t="shared" si="1"/>
        <v>0.007720032703659471</v>
      </c>
      <c r="F26" s="343">
        <v>2290</v>
      </c>
      <c r="G26" s="341">
        <v>2221</v>
      </c>
      <c r="H26" s="341">
        <f t="shared" si="2"/>
        <v>4511</v>
      </c>
      <c r="I26" s="342">
        <f t="shared" si="3"/>
        <v>-0.20039902460651737</v>
      </c>
      <c r="J26" s="343">
        <v>5768</v>
      </c>
      <c r="K26" s="341">
        <v>5419</v>
      </c>
      <c r="L26" s="341">
        <f t="shared" si="4"/>
        <v>11187</v>
      </c>
      <c r="M26" s="342">
        <f t="shared" si="5"/>
        <v>0.007966717394818607</v>
      </c>
      <c r="N26" s="343">
        <v>8035</v>
      </c>
      <c r="O26" s="341">
        <v>8021</v>
      </c>
      <c r="P26" s="341">
        <f t="shared" si="6"/>
        <v>16056</v>
      </c>
      <c r="Q26" s="344">
        <f t="shared" si="7"/>
        <v>-0.3032511210762332</v>
      </c>
    </row>
    <row r="27" spans="1:17" ht="18.75" customHeight="1">
      <c r="A27" s="339" t="s">
        <v>86</v>
      </c>
      <c r="B27" s="340">
        <v>1675</v>
      </c>
      <c r="C27" s="341">
        <v>1667</v>
      </c>
      <c r="D27" s="341">
        <f t="shared" si="0"/>
        <v>3342</v>
      </c>
      <c r="E27" s="342">
        <f t="shared" si="1"/>
        <v>0.007152855363357347</v>
      </c>
      <c r="F27" s="343">
        <v>1336</v>
      </c>
      <c r="G27" s="341">
        <v>1354</v>
      </c>
      <c r="H27" s="341">
        <f t="shared" si="2"/>
        <v>2690</v>
      </c>
      <c r="I27" s="342">
        <f t="shared" si="3"/>
        <v>0.24237918215613385</v>
      </c>
      <c r="J27" s="343">
        <v>4591</v>
      </c>
      <c r="K27" s="341">
        <v>4515</v>
      </c>
      <c r="L27" s="341">
        <f t="shared" si="4"/>
        <v>9106</v>
      </c>
      <c r="M27" s="342">
        <f t="shared" si="5"/>
        <v>0.006484752712721751</v>
      </c>
      <c r="N27" s="343">
        <v>4790</v>
      </c>
      <c r="O27" s="341">
        <v>5030</v>
      </c>
      <c r="P27" s="341">
        <f t="shared" si="6"/>
        <v>9820</v>
      </c>
      <c r="Q27" s="344">
        <f t="shared" si="7"/>
        <v>-0.07270875763747453</v>
      </c>
    </row>
    <row r="28" spans="1:17" ht="18.75" customHeight="1">
      <c r="A28" s="339" t="s">
        <v>87</v>
      </c>
      <c r="B28" s="340">
        <v>1465</v>
      </c>
      <c r="C28" s="341">
        <v>1212</v>
      </c>
      <c r="D28" s="341">
        <f t="shared" si="0"/>
        <v>2677</v>
      </c>
      <c r="E28" s="342">
        <f t="shared" si="1"/>
        <v>0.005729561282976547</v>
      </c>
      <c r="F28" s="343">
        <v>854</v>
      </c>
      <c r="G28" s="341">
        <v>555</v>
      </c>
      <c r="H28" s="341">
        <f t="shared" si="2"/>
        <v>1409</v>
      </c>
      <c r="I28" s="342">
        <f t="shared" si="3"/>
        <v>0.8999290276792051</v>
      </c>
      <c r="J28" s="343">
        <v>3971</v>
      </c>
      <c r="K28" s="341">
        <v>3797</v>
      </c>
      <c r="L28" s="341">
        <f t="shared" si="4"/>
        <v>7768</v>
      </c>
      <c r="M28" s="342">
        <f t="shared" si="5"/>
        <v>0.005531908529807002</v>
      </c>
      <c r="N28" s="343">
        <v>2526</v>
      </c>
      <c r="O28" s="341">
        <v>2149</v>
      </c>
      <c r="P28" s="341">
        <f t="shared" si="6"/>
        <v>4675</v>
      </c>
      <c r="Q28" s="344">
        <f t="shared" si="7"/>
        <v>0.6616042780748663</v>
      </c>
    </row>
    <row r="29" spans="1:17" ht="18.75" customHeight="1">
      <c r="A29" s="339" t="s">
        <v>88</v>
      </c>
      <c r="B29" s="340">
        <v>668</v>
      </c>
      <c r="C29" s="341">
        <v>589</v>
      </c>
      <c r="D29" s="341">
        <f t="shared" si="0"/>
        <v>1257</v>
      </c>
      <c r="E29" s="342">
        <f t="shared" si="1"/>
        <v>0.002690346855697243</v>
      </c>
      <c r="F29" s="343">
        <v>534</v>
      </c>
      <c r="G29" s="341">
        <v>583</v>
      </c>
      <c r="H29" s="341">
        <f t="shared" si="2"/>
        <v>1117</v>
      </c>
      <c r="I29" s="342">
        <f t="shared" si="3"/>
        <v>0.125335720680394</v>
      </c>
      <c r="J29" s="343">
        <v>2053</v>
      </c>
      <c r="K29" s="341">
        <v>2024</v>
      </c>
      <c r="L29" s="341">
        <f t="shared" si="4"/>
        <v>4077</v>
      </c>
      <c r="M29" s="342">
        <f t="shared" si="5"/>
        <v>0.002903397409374762</v>
      </c>
      <c r="N29" s="343">
        <v>1712</v>
      </c>
      <c r="O29" s="341">
        <v>1697</v>
      </c>
      <c r="P29" s="341">
        <f t="shared" si="6"/>
        <v>3409</v>
      </c>
      <c r="Q29" s="344">
        <f t="shared" si="7"/>
        <v>0.1959518920504546</v>
      </c>
    </row>
    <row r="30" spans="1:17" ht="18.75" customHeight="1">
      <c r="A30" s="339" t="s">
        <v>89</v>
      </c>
      <c r="B30" s="340">
        <v>510</v>
      </c>
      <c r="C30" s="341">
        <v>308</v>
      </c>
      <c r="D30" s="341">
        <f t="shared" si="0"/>
        <v>818</v>
      </c>
      <c r="E30" s="342">
        <f t="shared" si="1"/>
        <v>0.0017507587334608947</v>
      </c>
      <c r="F30" s="343">
        <v>342</v>
      </c>
      <c r="G30" s="341">
        <v>322</v>
      </c>
      <c r="H30" s="341">
        <f t="shared" si="2"/>
        <v>664</v>
      </c>
      <c r="I30" s="342">
        <f t="shared" si="3"/>
        <v>0.2319277108433735</v>
      </c>
      <c r="J30" s="343">
        <v>1760</v>
      </c>
      <c r="K30" s="341">
        <v>1938</v>
      </c>
      <c r="L30" s="341">
        <f t="shared" si="4"/>
        <v>3698</v>
      </c>
      <c r="M30" s="342">
        <f t="shared" si="5"/>
        <v>0.0026334961049467426</v>
      </c>
      <c r="N30" s="343">
        <v>1537</v>
      </c>
      <c r="O30" s="341">
        <v>1948</v>
      </c>
      <c r="P30" s="341">
        <f t="shared" si="6"/>
        <v>3485</v>
      </c>
      <c r="Q30" s="344">
        <f t="shared" si="7"/>
        <v>0.06111908177905301</v>
      </c>
    </row>
    <row r="31" spans="1:17" ht="18.75" customHeight="1">
      <c r="A31" s="339" t="s">
        <v>90</v>
      </c>
      <c r="B31" s="340">
        <v>144</v>
      </c>
      <c r="C31" s="341">
        <v>121</v>
      </c>
      <c r="D31" s="341">
        <f t="shared" si="0"/>
        <v>265</v>
      </c>
      <c r="E31" s="342">
        <f t="shared" si="1"/>
        <v>0.0005671773403021236</v>
      </c>
      <c r="F31" s="343">
        <v>369</v>
      </c>
      <c r="G31" s="341">
        <v>293</v>
      </c>
      <c r="H31" s="341">
        <f t="shared" si="2"/>
        <v>662</v>
      </c>
      <c r="I31" s="342">
        <f t="shared" si="3"/>
        <v>-0.5996978851963746</v>
      </c>
      <c r="J31" s="343">
        <v>987</v>
      </c>
      <c r="K31" s="341">
        <v>762</v>
      </c>
      <c r="L31" s="341">
        <f t="shared" si="4"/>
        <v>1749</v>
      </c>
      <c r="M31" s="342">
        <f t="shared" si="5"/>
        <v>0.0012455339879804902</v>
      </c>
      <c r="N31" s="343">
        <v>1009</v>
      </c>
      <c r="O31" s="341">
        <v>824</v>
      </c>
      <c r="P31" s="341">
        <f t="shared" si="6"/>
        <v>1833</v>
      </c>
      <c r="Q31" s="344">
        <f t="shared" si="7"/>
        <v>-0.04582651391162029</v>
      </c>
    </row>
    <row r="32" spans="1:17" ht="18.75" customHeight="1" thickBot="1">
      <c r="A32" s="345" t="s">
        <v>91</v>
      </c>
      <c r="B32" s="346"/>
      <c r="C32" s="347"/>
      <c r="D32" s="347">
        <f t="shared" si="0"/>
        <v>0</v>
      </c>
      <c r="E32" s="348">
        <f t="shared" si="1"/>
        <v>0</v>
      </c>
      <c r="F32" s="349">
        <v>2118</v>
      </c>
      <c r="G32" s="347">
        <v>1442</v>
      </c>
      <c r="H32" s="347">
        <f t="shared" si="2"/>
        <v>3560</v>
      </c>
      <c r="I32" s="348">
        <f t="shared" si="3"/>
        <v>-1</v>
      </c>
      <c r="J32" s="349"/>
      <c r="K32" s="347"/>
      <c r="L32" s="347">
        <f t="shared" si="4"/>
        <v>0</v>
      </c>
      <c r="M32" s="348">
        <f t="shared" si="5"/>
        <v>0</v>
      </c>
      <c r="N32" s="349">
        <v>7797</v>
      </c>
      <c r="O32" s="347">
        <v>5193</v>
      </c>
      <c r="P32" s="347">
        <f t="shared" si="6"/>
        <v>12990</v>
      </c>
      <c r="Q32" s="350">
        <f t="shared" si="7"/>
        <v>-1</v>
      </c>
    </row>
    <row r="33" spans="1:17" ht="14.25">
      <c r="A33" s="351" t="s">
        <v>92</v>
      </c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</row>
    <row r="34" ht="14.25">
      <c r="A34" s="351" t="s">
        <v>67</v>
      </c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  <mergeCell ref="M5:M6"/>
  </mergeCells>
  <conditionalFormatting sqref="Q33:Q65536 I33:I65536 Q3:Q6 I3:I6">
    <cfRule type="cellIs" priority="1" dxfId="0" operator="lessThan" stopIfTrue="1">
      <formula>0</formula>
    </cfRule>
  </conditionalFormatting>
  <conditionalFormatting sqref="I7:I32 Q7:Q3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 horizontalCentered="1" verticalCentered="1"/>
  <pageMargins left="0.1968503937007874" right="0.1968503937007874" top="0.4330708661417323" bottom="0.4330708661417323" header="0.1968503937007874" footer="0.3937007874015748"/>
  <pageSetup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="88" zoomScaleNormal="88" zoomScalePageLayoutView="0" workbookViewId="0" topLeftCell="A1">
      <selection activeCell="E9" sqref="E9"/>
    </sheetView>
  </sheetViews>
  <sheetFormatPr defaultColWidth="9.140625" defaultRowHeight="12.75"/>
  <cols>
    <col min="1" max="1" width="25.57421875" style="300" customWidth="1"/>
    <col min="2" max="2" width="8.140625" style="300" customWidth="1"/>
    <col min="3" max="3" width="9.140625" style="300" customWidth="1"/>
    <col min="4" max="4" width="8.140625" style="300" customWidth="1"/>
    <col min="5" max="5" width="10.7109375" style="300" customWidth="1"/>
    <col min="6" max="6" width="8.7109375" style="300" customWidth="1"/>
    <col min="7" max="7" width="9.00390625" style="300" customWidth="1"/>
    <col min="8" max="8" width="8.140625" style="300" customWidth="1"/>
    <col min="9" max="9" width="9.57421875" style="300" customWidth="1"/>
    <col min="10" max="11" width="9.7109375" style="300" customWidth="1"/>
    <col min="12" max="12" width="10.140625" style="300" customWidth="1"/>
    <col min="13" max="13" width="10.00390625" style="300" customWidth="1"/>
    <col min="14" max="14" width="10.140625" style="300" customWidth="1"/>
    <col min="15" max="15" width="9.8515625" style="300" customWidth="1"/>
    <col min="16" max="16" width="9.28125" style="300" customWidth="1"/>
    <col min="17" max="17" width="9.421875" style="300" customWidth="1"/>
    <col min="18" max="16384" width="9.140625" style="300" customWidth="1"/>
  </cols>
  <sheetData>
    <row r="1" spans="16:17" ht="18.75" thickBot="1">
      <c r="P1" s="243" t="s">
        <v>0</v>
      </c>
      <c r="Q1" s="244"/>
    </row>
    <row r="2" ht="6" customHeight="1" thickBot="1"/>
    <row r="3" spans="1:17" ht="25.5" customHeight="1" thickBot="1" thickTop="1">
      <c r="A3" s="353" t="s">
        <v>93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5"/>
    </row>
    <row r="4" spans="1:17" s="361" customFormat="1" ht="18.75" customHeight="1" thickBot="1">
      <c r="A4" s="356" t="s">
        <v>69</v>
      </c>
      <c r="B4" s="357" t="s">
        <v>39</v>
      </c>
      <c r="C4" s="358"/>
      <c r="D4" s="358"/>
      <c r="E4" s="358"/>
      <c r="F4" s="358"/>
      <c r="G4" s="358"/>
      <c r="H4" s="358"/>
      <c r="I4" s="359"/>
      <c r="J4" s="357" t="s">
        <v>40</v>
      </c>
      <c r="K4" s="358"/>
      <c r="L4" s="358"/>
      <c r="M4" s="358"/>
      <c r="N4" s="358"/>
      <c r="O4" s="358"/>
      <c r="P4" s="358"/>
      <c r="Q4" s="360"/>
    </row>
    <row r="5" spans="1:17" s="364" customFormat="1" ht="26.25" customHeight="1">
      <c r="A5" s="362"/>
      <c r="B5" s="314" t="s">
        <v>41</v>
      </c>
      <c r="C5" s="311"/>
      <c r="D5" s="312"/>
      <c r="E5" s="313" t="s">
        <v>42</v>
      </c>
      <c r="F5" s="314" t="s">
        <v>43</v>
      </c>
      <c r="G5" s="311"/>
      <c r="H5" s="312"/>
      <c r="I5" s="315" t="s">
        <v>44</v>
      </c>
      <c r="J5" s="314" t="s">
        <v>45</v>
      </c>
      <c r="K5" s="311"/>
      <c r="L5" s="312"/>
      <c r="M5" s="313" t="s">
        <v>42</v>
      </c>
      <c r="N5" s="314" t="s">
        <v>46</v>
      </c>
      <c r="O5" s="311"/>
      <c r="P5" s="312"/>
      <c r="Q5" s="363" t="s">
        <v>44</v>
      </c>
    </row>
    <row r="6" spans="1:17" s="317" customFormat="1" ht="15" customHeight="1" thickBot="1">
      <c r="A6" s="365"/>
      <c r="B6" s="322" t="s">
        <v>14</v>
      </c>
      <c r="C6" s="323" t="s">
        <v>15</v>
      </c>
      <c r="D6" s="323" t="s">
        <v>13</v>
      </c>
      <c r="E6" s="366"/>
      <c r="F6" s="322" t="s">
        <v>14</v>
      </c>
      <c r="G6" s="323" t="s">
        <v>15</v>
      </c>
      <c r="H6" s="323" t="s">
        <v>13</v>
      </c>
      <c r="I6" s="324"/>
      <c r="J6" s="322" t="s">
        <v>14</v>
      </c>
      <c r="K6" s="323" t="s">
        <v>15</v>
      </c>
      <c r="L6" s="323" t="s">
        <v>13</v>
      </c>
      <c r="M6" s="366"/>
      <c r="N6" s="322" t="s">
        <v>14</v>
      </c>
      <c r="O6" s="323" t="s">
        <v>15</v>
      </c>
      <c r="P6" s="323" t="s">
        <v>13</v>
      </c>
      <c r="Q6" s="367"/>
    </row>
    <row r="7" spans="1:17" s="374" customFormat="1" ht="18.75" customHeight="1" thickBot="1" thickTop="1">
      <c r="A7" s="368" t="s">
        <v>4</v>
      </c>
      <c r="B7" s="369">
        <f>SUM(B8:B34)</f>
        <v>25382.674000000003</v>
      </c>
      <c r="C7" s="370">
        <f>SUM(C8:C34)</f>
        <v>16991.137999999995</v>
      </c>
      <c r="D7" s="371">
        <f aca="true" t="shared" si="0" ref="D7:D34">C7+B7</f>
        <v>42373.812</v>
      </c>
      <c r="E7" s="372">
        <f aca="true" t="shared" si="1" ref="E7:E34">(D7/$D$7)</f>
        <v>1</v>
      </c>
      <c r="F7" s="369">
        <f>SUM(F8:F34)</f>
        <v>21728.259999999995</v>
      </c>
      <c r="G7" s="370">
        <f>SUM(G8:G34)</f>
        <v>12754.587999999996</v>
      </c>
      <c r="H7" s="371">
        <f aca="true" t="shared" si="2" ref="H7:H34">G7+F7</f>
        <v>34482.84799999999</v>
      </c>
      <c r="I7" s="372">
        <f>(D7/H7-1)</f>
        <v>0.22883736285355583</v>
      </c>
      <c r="J7" s="369">
        <f>SUM(J8:J34)</f>
        <v>77475.69399999999</v>
      </c>
      <c r="K7" s="370">
        <f>SUM(K8:K34)</f>
        <v>46303.628000000004</v>
      </c>
      <c r="L7" s="370">
        <f aca="true" t="shared" si="3" ref="L7:L34">K7+J7</f>
        <v>123779.32199999999</v>
      </c>
      <c r="M7" s="372">
        <f aca="true" t="shared" si="4" ref="M7:M34">(L7/$L$7)</f>
        <v>1</v>
      </c>
      <c r="N7" s="369">
        <f>SUM(N8:N34)</f>
        <v>70723.01099999998</v>
      </c>
      <c r="O7" s="370">
        <f>SUM(O8:O34)</f>
        <v>36362.09699999999</v>
      </c>
      <c r="P7" s="370">
        <f aca="true" t="shared" si="5" ref="P7:P34">O7+N7</f>
        <v>107085.10799999998</v>
      </c>
      <c r="Q7" s="373">
        <f>(L7/P7-1)</f>
        <v>0.15589669106931292</v>
      </c>
    </row>
    <row r="8" spans="1:17" ht="18.75" customHeight="1" thickTop="1">
      <c r="A8" s="375" t="s">
        <v>61</v>
      </c>
      <c r="B8" s="376">
        <v>5632.663</v>
      </c>
      <c r="C8" s="377">
        <v>5951.191000000001</v>
      </c>
      <c r="D8" s="377">
        <f t="shared" si="0"/>
        <v>11583.854</v>
      </c>
      <c r="E8" s="378">
        <f t="shared" si="1"/>
        <v>0.27337295025521896</v>
      </c>
      <c r="F8" s="376">
        <v>4503.982000000001</v>
      </c>
      <c r="G8" s="377">
        <v>3557.679</v>
      </c>
      <c r="H8" s="377">
        <f t="shared" si="2"/>
        <v>8061.661000000001</v>
      </c>
      <c r="I8" s="378">
        <f>(D8/H8-1)</f>
        <v>0.4369066126695229</v>
      </c>
      <c r="J8" s="376">
        <v>16997.033000000003</v>
      </c>
      <c r="K8" s="377">
        <v>14983.986999999996</v>
      </c>
      <c r="L8" s="377">
        <f t="shared" si="3"/>
        <v>31981.019999999997</v>
      </c>
      <c r="M8" s="378">
        <f t="shared" si="4"/>
        <v>0.2583712649516694</v>
      </c>
      <c r="N8" s="376">
        <v>15157.696000000002</v>
      </c>
      <c r="O8" s="377">
        <v>10075.452999999998</v>
      </c>
      <c r="P8" s="377">
        <f t="shared" si="5"/>
        <v>25233.148999999998</v>
      </c>
      <c r="Q8" s="379">
        <f>(L8/P8-1)</f>
        <v>0.2674208835369696</v>
      </c>
    </row>
    <row r="9" spans="1:17" ht="18.75" customHeight="1">
      <c r="A9" s="375" t="s">
        <v>94</v>
      </c>
      <c r="B9" s="376">
        <v>3625.732</v>
      </c>
      <c r="C9" s="377">
        <v>2528.1</v>
      </c>
      <c r="D9" s="377">
        <f t="shared" si="0"/>
        <v>6153.832</v>
      </c>
      <c r="E9" s="378">
        <f t="shared" si="1"/>
        <v>0.14522724554496066</v>
      </c>
      <c r="F9" s="376"/>
      <c r="G9" s="377"/>
      <c r="H9" s="377">
        <f t="shared" si="2"/>
        <v>0</v>
      </c>
      <c r="I9" s="378"/>
      <c r="J9" s="376">
        <v>9722.279</v>
      </c>
      <c r="K9" s="377">
        <v>6436.597</v>
      </c>
      <c r="L9" s="377">
        <f t="shared" si="3"/>
        <v>16158.876</v>
      </c>
      <c r="M9" s="378">
        <f t="shared" si="4"/>
        <v>0.13054584351334547</v>
      </c>
      <c r="N9" s="376"/>
      <c r="O9" s="377"/>
      <c r="P9" s="377">
        <f t="shared" si="5"/>
        <v>0</v>
      </c>
      <c r="Q9" s="379"/>
    </row>
    <row r="10" spans="1:17" ht="18.75" customHeight="1">
      <c r="A10" s="375" t="s">
        <v>95</v>
      </c>
      <c r="B10" s="376">
        <v>3717.225</v>
      </c>
      <c r="C10" s="377">
        <v>1096.4</v>
      </c>
      <c r="D10" s="377">
        <f t="shared" si="0"/>
        <v>4813.625</v>
      </c>
      <c r="E10" s="378">
        <f t="shared" si="1"/>
        <v>0.1135990550012352</v>
      </c>
      <c r="F10" s="376">
        <v>3267.107</v>
      </c>
      <c r="G10" s="377">
        <v>1139.443</v>
      </c>
      <c r="H10" s="377">
        <f t="shared" si="2"/>
        <v>4406.55</v>
      </c>
      <c r="I10" s="378">
        <f aca="true" t="shared" si="6" ref="I10:I15">(D10/H10-1)</f>
        <v>0.09237952593298604</v>
      </c>
      <c r="J10" s="376">
        <v>12194.36</v>
      </c>
      <c r="K10" s="377">
        <v>3235.87</v>
      </c>
      <c r="L10" s="377">
        <f t="shared" si="3"/>
        <v>15430.23</v>
      </c>
      <c r="M10" s="378">
        <f t="shared" si="4"/>
        <v>0.12465918984432635</v>
      </c>
      <c r="N10" s="376">
        <v>12320.336</v>
      </c>
      <c r="O10" s="377">
        <v>3221.9840000000004</v>
      </c>
      <c r="P10" s="377">
        <f t="shared" si="5"/>
        <v>15542.32</v>
      </c>
      <c r="Q10" s="379">
        <f aca="true" t="shared" si="7" ref="Q10:Q34">(L10/P10-1)</f>
        <v>-0.007211922029658369</v>
      </c>
    </row>
    <row r="11" spans="1:17" ht="18.75" customHeight="1">
      <c r="A11" s="375" t="s">
        <v>47</v>
      </c>
      <c r="B11" s="376">
        <v>2072.3239999999996</v>
      </c>
      <c r="C11" s="377">
        <v>1870.7029999999997</v>
      </c>
      <c r="D11" s="377">
        <f t="shared" si="0"/>
        <v>3943.026999999999</v>
      </c>
      <c r="E11" s="378">
        <f t="shared" si="1"/>
        <v>0.09305339344970896</v>
      </c>
      <c r="F11" s="376">
        <v>1536.5589999999995</v>
      </c>
      <c r="G11" s="377">
        <v>1414.245</v>
      </c>
      <c r="H11" s="377">
        <f t="shared" si="2"/>
        <v>2950.803999999999</v>
      </c>
      <c r="I11" s="378">
        <f t="shared" si="6"/>
        <v>0.3362551358883885</v>
      </c>
      <c r="J11" s="376">
        <v>5753.719</v>
      </c>
      <c r="K11" s="377">
        <v>4717.901999999999</v>
      </c>
      <c r="L11" s="377">
        <f t="shared" si="3"/>
        <v>10471.621</v>
      </c>
      <c r="M11" s="378">
        <f t="shared" si="4"/>
        <v>0.0845991142203865</v>
      </c>
      <c r="N11" s="376">
        <v>4581.456000000001</v>
      </c>
      <c r="O11" s="377">
        <v>4018.662</v>
      </c>
      <c r="P11" s="377">
        <f t="shared" si="5"/>
        <v>8600.118</v>
      </c>
      <c r="Q11" s="379">
        <f t="shared" si="7"/>
        <v>0.21761364204537648</v>
      </c>
    </row>
    <row r="12" spans="1:17" ht="18.75" customHeight="1">
      <c r="A12" s="375" t="s">
        <v>58</v>
      </c>
      <c r="B12" s="376">
        <v>1539.669</v>
      </c>
      <c r="C12" s="377">
        <v>1233.6490000000001</v>
      </c>
      <c r="D12" s="377">
        <f t="shared" si="0"/>
        <v>2773.318</v>
      </c>
      <c r="E12" s="378">
        <f t="shared" si="1"/>
        <v>0.065448867333437</v>
      </c>
      <c r="F12" s="376">
        <v>2161.473</v>
      </c>
      <c r="G12" s="377">
        <v>1390.518</v>
      </c>
      <c r="H12" s="377">
        <f t="shared" si="2"/>
        <v>3551.991</v>
      </c>
      <c r="I12" s="378">
        <f t="shared" si="6"/>
        <v>-0.21922155771228014</v>
      </c>
      <c r="J12" s="376">
        <v>5657.314</v>
      </c>
      <c r="K12" s="377">
        <v>4539.9130000000005</v>
      </c>
      <c r="L12" s="377">
        <f t="shared" si="3"/>
        <v>10197.227</v>
      </c>
      <c r="M12" s="378">
        <f t="shared" si="4"/>
        <v>0.08238231422854297</v>
      </c>
      <c r="N12" s="376">
        <v>7054.518999999999</v>
      </c>
      <c r="O12" s="377">
        <v>4423.682</v>
      </c>
      <c r="P12" s="377">
        <f t="shared" si="5"/>
        <v>11478.201</v>
      </c>
      <c r="Q12" s="379">
        <f t="shared" si="7"/>
        <v>-0.11160058967428765</v>
      </c>
    </row>
    <row r="13" spans="1:17" ht="18.75" customHeight="1">
      <c r="A13" s="375" t="s">
        <v>96</v>
      </c>
      <c r="B13" s="376">
        <v>1781.1040000000003</v>
      </c>
      <c r="C13" s="377">
        <v>802.541</v>
      </c>
      <c r="D13" s="377">
        <f t="shared" si="0"/>
        <v>2583.6450000000004</v>
      </c>
      <c r="E13" s="378">
        <f t="shared" si="1"/>
        <v>0.060972682844772155</v>
      </c>
      <c r="F13" s="376">
        <v>1674.149</v>
      </c>
      <c r="G13" s="377">
        <v>584.1479999999999</v>
      </c>
      <c r="H13" s="377">
        <f t="shared" si="2"/>
        <v>2258.2969999999996</v>
      </c>
      <c r="I13" s="378">
        <f t="shared" si="6"/>
        <v>0.14406785289977408</v>
      </c>
      <c r="J13" s="376">
        <v>5238.211999999999</v>
      </c>
      <c r="K13" s="377">
        <v>2196.2789999999995</v>
      </c>
      <c r="L13" s="377">
        <f t="shared" si="3"/>
        <v>7434.490999999998</v>
      </c>
      <c r="M13" s="378">
        <f t="shared" si="4"/>
        <v>0.06006246342179834</v>
      </c>
      <c r="N13" s="376">
        <v>5567.123</v>
      </c>
      <c r="O13" s="377">
        <v>1797.1020000000003</v>
      </c>
      <c r="P13" s="377">
        <f t="shared" si="5"/>
        <v>7364.225</v>
      </c>
      <c r="Q13" s="379">
        <f t="shared" si="7"/>
        <v>0.009541533562594573</v>
      </c>
    </row>
    <row r="14" spans="1:17" ht="18.75" customHeight="1">
      <c r="A14" s="375" t="s">
        <v>97</v>
      </c>
      <c r="B14" s="376">
        <v>1767.114</v>
      </c>
      <c r="C14" s="377">
        <v>556.803</v>
      </c>
      <c r="D14" s="377">
        <f t="shared" si="0"/>
        <v>2323.917</v>
      </c>
      <c r="E14" s="378">
        <f t="shared" si="1"/>
        <v>0.05484323666702443</v>
      </c>
      <c r="F14" s="376">
        <v>3951.955</v>
      </c>
      <c r="G14" s="377">
        <v>1750.8790000000001</v>
      </c>
      <c r="H14" s="377">
        <f t="shared" si="2"/>
        <v>5702.834</v>
      </c>
      <c r="I14" s="378">
        <f t="shared" si="6"/>
        <v>-0.5924978703570891</v>
      </c>
      <c r="J14" s="376">
        <v>8490.648</v>
      </c>
      <c r="K14" s="377">
        <v>2612.868</v>
      </c>
      <c r="L14" s="377">
        <f t="shared" si="3"/>
        <v>11103.516</v>
      </c>
      <c r="M14" s="378">
        <f t="shared" si="4"/>
        <v>0.08970412683307476</v>
      </c>
      <c r="N14" s="376">
        <v>11983.391</v>
      </c>
      <c r="O14" s="377">
        <v>4933.407999999999</v>
      </c>
      <c r="P14" s="377">
        <f t="shared" si="5"/>
        <v>16916.799</v>
      </c>
      <c r="Q14" s="379">
        <f t="shared" si="7"/>
        <v>-0.3436396566513559</v>
      </c>
    </row>
    <row r="15" spans="1:17" ht="18.75" customHeight="1">
      <c r="A15" s="375" t="s">
        <v>98</v>
      </c>
      <c r="B15" s="376">
        <v>1057.208</v>
      </c>
      <c r="C15" s="377">
        <v>734.675</v>
      </c>
      <c r="D15" s="377">
        <f t="shared" si="0"/>
        <v>1791.883</v>
      </c>
      <c r="E15" s="378">
        <f t="shared" si="1"/>
        <v>0.042287510030959694</v>
      </c>
      <c r="F15" s="376">
        <v>768.639</v>
      </c>
      <c r="G15" s="377">
        <v>467.407</v>
      </c>
      <c r="H15" s="377">
        <f t="shared" si="2"/>
        <v>1236.046</v>
      </c>
      <c r="I15" s="378">
        <f t="shared" si="6"/>
        <v>0.44968957465984283</v>
      </c>
      <c r="J15" s="376">
        <v>3013.8540000000003</v>
      </c>
      <c r="K15" s="377">
        <v>1626.254</v>
      </c>
      <c r="L15" s="377">
        <f t="shared" si="3"/>
        <v>4640.108</v>
      </c>
      <c r="M15" s="378">
        <f t="shared" si="4"/>
        <v>0.03748693986221706</v>
      </c>
      <c r="N15" s="376">
        <v>2248.766</v>
      </c>
      <c r="O15" s="377">
        <v>1111.9089999999999</v>
      </c>
      <c r="P15" s="377">
        <f t="shared" si="5"/>
        <v>3360.675</v>
      </c>
      <c r="Q15" s="379">
        <f t="shared" si="7"/>
        <v>0.380707149605362</v>
      </c>
    </row>
    <row r="16" spans="1:17" ht="18.75" customHeight="1">
      <c r="A16" s="375" t="s">
        <v>99</v>
      </c>
      <c r="B16" s="376">
        <v>501.84</v>
      </c>
      <c r="C16" s="377">
        <v>208.82</v>
      </c>
      <c r="D16" s="377">
        <f t="shared" si="0"/>
        <v>710.66</v>
      </c>
      <c r="E16" s="378">
        <f t="shared" si="1"/>
        <v>0.016771207650612126</v>
      </c>
      <c r="F16" s="376"/>
      <c r="G16" s="377"/>
      <c r="H16" s="377">
        <f t="shared" si="2"/>
        <v>0</v>
      </c>
      <c r="I16" s="378"/>
      <c r="J16" s="376">
        <v>726.529</v>
      </c>
      <c r="K16" s="377">
        <v>259.32099999999997</v>
      </c>
      <c r="L16" s="377">
        <f t="shared" si="3"/>
        <v>985.8499999999999</v>
      </c>
      <c r="M16" s="378">
        <f t="shared" si="4"/>
        <v>0.007964577476034325</v>
      </c>
      <c r="N16" s="376">
        <v>441.948</v>
      </c>
      <c r="O16" s="377">
        <v>209.121</v>
      </c>
      <c r="P16" s="377">
        <f t="shared" si="5"/>
        <v>651.069</v>
      </c>
      <c r="Q16" s="379">
        <f t="shared" si="7"/>
        <v>0.5142020277420671</v>
      </c>
    </row>
    <row r="17" spans="1:17" ht="18.75" customHeight="1">
      <c r="A17" s="375" t="s">
        <v>100</v>
      </c>
      <c r="B17" s="376">
        <v>663.7470000000001</v>
      </c>
      <c r="C17" s="377">
        <v>23.761</v>
      </c>
      <c r="D17" s="377">
        <f t="shared" si="0"/>
        <v>687.508</v>
      </c>
      <c r="E17" s="378">
        <f t="shared" si="1"/>
        <v>0.01622483245075992</v>
      </c>
      <c r="F17" s="376">
        <v>600.117</v>
      </c>
      <c r="G17" s="377">
        <v>313.425</v>
      </c>
      <c r="H17" s="377">
        <f t="shared" si="2"/>
        <v>913.5419999999999</v>
      </c>
      <c r="I17" s="378">
        <f aca="true" t="shared" si="8" ref="I17:I34">(D17/H17-1)</f>
        <v>-0.24742595304868298</v>
      </c>
      <c r="J17" s="376">
        <v>1315.499</v>
      </c>
      <c r="K17" s="377">
        <v>112.97300000000001</v>
      </c>
      <c r="L17" s="377">
        <f t="shared" si="3"/>
        <v>1428.472</v>
      </c>
      <c r="M17" s="378">
        <f t="shared" si="4"/>
        <v>0.011540473618040985</v>
      </c>
      <c r="N17" s="376">
        <v>2130.65</v>
      </c>
      <c r="O17" s="377">
        <v>914.7180000000001</v>
      </c>
      <c r="P17" s="377">
        <f t="shared" si="5"/>
        <v>3045.3680000000004</v>
      </c>
      <c r="Q17" s="379">
        <f t="shared" si="7"/>
        <v>-0.5309361627231914</v>
      </c>
    </row>
    <row r="18" spans="1:17" ht="18.75" customHeight="1">
      <c r="A18" s="375" t="s">
        <v>101</v>
      </c>
      <c r="B18" s="376">
        <v>462.827</v>
      </c>
      <c r="C18" s="377">
        <v>173.56</v>
      </c>
      <c r="D18" s="377">
        <f t="shared" si="0"/>
        <v>636.387</v>
      </c>
      <c r="E18" s="378">
        <f t="shared" si="1"/>
        <v>0.015018403347803591</v>
      </c>
      <c r="F18" s="376">
        <v>207.942</v>
      </c>
      <c r="G18" s="377">
        <v>184.203</v>
      </c>
      <c r="H18" s="377">
        <f t="shared" si="2"/>
        <v>392.145</v>
      </c>
      <c r="I18" s="378">
        <f t="shared" si="8"/>
        <v>0.6228359407872088</v>
      </c>
      <c r="J18" s="376">
        <v>1285.542</v>
      </c>
      <c r="K18" s="377">
        <v>636.271</v>
      </c>
      <c r="L18" s="377">
        <f t="shared" si="3"/>
        <v>1921.8129999999999</v>
      </c>
      <c r="M18" s="378">
        <f t="shared" si="4"/>
        <v>0.015526123175888782</v>
      </c>
      <c r="N18" s="376">
        <v>1001.771</v>
      </c>
      <c r="O18" s="377">
        <v>608.433</v>
      </c>
      <c r="P18" s="377">
        <f t="shared" si="5"/>
        <v>1610.204</v>
      </c>
      <c r="Q18" s="379">
        <f t="shared" si="7"/>
        <v>0.19352144200362176</v>
      </c>
    </row>
    <row r="19" spans="1:17" ht="18.75" customHeight="1">
      <c r="A19" s="375" t="s">
        <v>57</v>
      </c>
      <c r="B19" s="376">
        <v>323.862</v>
      </c>
      <c r="C19" s="377">
        <v>290.274</v>
      </c>
      <c r="D19" s="377">
        <f t="shared" si="0"/>
        <v>614.136</v>
      </c>
      <c r="E19" s="378">
        <f t="shared" si="1"/>
        <v>0.014493291280944938</v>
      </c>
      <c r="F19" s="376">
        <v>416.82300000000004</v>
      </c>
      <c r="G19" s="377">
        <v>303.118</v>
      </c>
      <c r="H19" s="377">
        <f t="shared" si="2"/>
        <v>719.941</v>
      </c>
      <c r="I19" s="378">
        <f t="shared" si="8"/>
        <v>-0.1469634317256554</v>
      </c>
      <c r="J19" s="376">
        <v>1171.5289999999998</v>
      </c>
      <c r="K19" s="377">
        <v>933.3230000000001</v>
      </c>
      <c r="L19" s="377">
        <f t="shared" si="3"/>
        <v>2104.852</v>
      </c>
      <c r="M19" s="378">
        <f t="shared" si="4"/>
        <v>0.017004875822473807</v>
      </c>
      <c r="N19" s="376">
        <v>1101.365</v>
      </c>
      <c r="O19" s="377">
        <v>722.5579999999999</v>
      </c>
      <c r="P19" s="377">
        <f t="shared" si="5"/>
        <v>1823.9229999999998</v>
      </c>
      <c r="Q19" s="379">
        <f t="shared" si="7"/>
        <v>0.15402459423999804</v>
      </c>
    </row>
    <row r="20" spans="1:17" ht="18.75" customHeight="1">
      <c r="A20" s="375" t="s">
        <v>102</v>
      </c>
      <c r="B20" s="376">
        <v>430.829</v>
      </c>
      <c r="C20" s="377">
        <v>146.55</v>
      </c>
      <c r="D20" s="377">
        <f t="shared" si="0"/>
        <v>577.379</v>
      </c>
      <c r="E20" s="378">
        <f t="shared" si="1"/>
        <v>0.013625845132838179</v>
      </c>
      <c r="F20" s="376">
        <v>343.392</v>
      </c>
      <c r="G20" s="377">
        <v>119.813</v>
      </c>
      <c r="H20" s="377">
        <f t="shared" si="2"/>
        <v>463.205</v>
      </c>
      <c r="I20" s="378">
        <f t="shared" si="8"/>
        <v>0.24648697660862906</v>
      </c>
      <c r="J20" s="376">
        <v>974.5730000000001</v>
      </c>
      <c r="K20" s="377">
        <v>410.853</v>
      </c>
      <c r="L20" s="377">
        <f t="shared" si="3"/>
        <v>1385.4260000000002</v>
      </c>
      <c r="M20" s="378">
        <f t="shared" si="4"/>
        <v>0.01119270955450863</v>
      </c>
      <c r="N20" s="376">
        <v>783.7919999999999</v>
      </c>
      <c r="O20" s="377">
        <v>358.907</v>
      </c>
      <c r="P20" s="377">
        <f t="shared" si="5"/>
        <v>1142.6989999999998</v>
      </c>
      <c r="Q20" s="379">
        <f t="shared" si="7"/>
        <v>0.2124155179973033</v>
      </c>
    </row>
    <row r="21" spans="1:17" ht="18.75" customHeight="1">
      <c r="A21" s="375" t="s">
        <v>74</v>
      </c>
      <c r="B21" s="376">
        <v>184.955</v>
      </c>
      <c r="C21" s="377">
        <v>299.902</v>
      </c>
      <c r="D21" s="377">
        <f t="shared" si="0"/>
        <v>484.85699999999997</v>
      </c>
      <c r="E21" s="378">
        <f t="shared" si="1"/>
        <v>0.011442373888853804</v>
      </c>
      <c r="F21" s="376">
        <v>140.185</v>
      </c>
      <c r="G21" s="377">
        <v>242.588</v>
      </c>
      <c r="H21" s="377">
        <f t="shared" si="2"/>
        <v>382.773</v>
      </c>
      <c r="I21" s="378">
        <f t="shared" si="8"/>
        <v>0.2666959268286946</v>
      </c>
      <c r="J21" s="376">
        <v>429.00700000000006</v>
      </c>
      <c r="K21" s="377">
        <v>851.6769999999999</v>
      </c>
      <c r="L21" s="377">
        <f t="shared" si="3"/>
        <v>1280.684</v>
      </c>
      <c r="M21" s="378">
        <f t="shared" si="4"/>
        <v>0.010346510057633053</v>
      </c>
      <c r="N21" s="376">
        <v>395.046</v>
      </c>
      <c r="O21" s="377">
        <v>686.573</v>
      </c>
      <c r="P21" s="377">
        <f t="shared" si="5"/>
        <v>1081.619</v>
      </c>
      <c r="Q21" s="379">
        <f t="shared" si="7"/>
        <v>0.18404354953084234</v>
      </c>
    </row>
    <row r="22" spans="1:17" ht="18.75" customHeight="1">
      <c r="A22" s="375" t="s">
        <v>103</v>
      </c>
      <c r="B22" s="376">
        <v>366.366</v>
      </c>
      <c r="C22" s="377">
        <v>71.854</v>
      </c>
      <c r="D22" s="377">
        <f t="shared" si="0"/>
        <v>438.21999999999997</v>
      </c>
      <c r="E22" s="378">
        <f t="shared" si="1"/>
        <v>0.010341764861749989</v>
      </c>
      <c r="F22" s="376">
        <v>402.166</v>
      </c>
      <c r="G22" s="377">
        <v>120.14</v>
      </c>
      <c r="H22" s="377">
        <f t="shared" si="2"/>
        <v>522.306</v>
      </c>
      <c r="I22" s="378">
        <f t="shared" si="8"/>
        <v>-0.16098991778765714</v>
      </c>
      <c r="J22" s="376">
        <v>1105.501</v>
      </c>
      <c r="K22" s="377">
        <v>218.41199999999998</v>
      </c>
      <c r="L22" s="377">
        <f t="shared" si="3"/>
        <v>1323.913</v>
      </c>
      <c r="M22" s="378">
        <f t="shared" si="4"/>
        <v>0.010695752558735136</v>
      </c>
      <c r="N22" s="376">
        <v>1025.174</v>
      </c>
      <c r="O22" s="377">
        <v>208.16199999999998</v>
      </c>
      <c r="P22" s="377">
        <f t="shared" si="5"/>
        <v>1233.336</v>
      </c>
      <c r="Q22" s="379">
        <f t="shared" si="7"/>
        <v>0.07344065202021177</v>
      </c>
    </row>
    <row r="23" spans="1:17" ht="18.75" customHeight="1">
      <c r="A23" s="375" t="s">
        <v>71</v>
      </c>
      <c r="B23" s="376">
        <v>246.611</v>
      </c>
      <c r="C23" s="377">
        <v>149.7</v>
      </c>
      <c r="D23" s="377">
        <f t="shared" si="0"/>
        <v>396.311</v>
      </c>
      <c r="E23" s="378">
        <f t="shared" si="1"/>
        <v>0.00935273418402857</v>
      </c>
      <c r="F23" s="376">
        <v>197.568</v>
      </c>
      <c r="G23" s="377">
        <v>92.975</v>
      </c>
      <c r="H23" s="377">
        <f t="shared" si="2"/>
        <v>290.543</v>
      </c>
      <c r="I23" s="378">
        <f t="shared" si="8"/>
        <v>0.36403561607059864</v>
      </c>
      <c r="J23" s="376">
        <v>903.3989999999995</v>
      </c>
      <c r="K23" s="377">
        <v>414.229</v>
      </c>
      <c r="L23" s="377">
        <f t="shared" si="3"/>
        <v>1317.6279999999995</v>
      </c>
      <c r="M23" s="378">
        <f t="shared" si="4"/>
        <v>0.01064497671105356</v>
      </c>
      <c r="N23" s="376">
        <v>580.3530000000001</v>
      </c>
      <c r="O23" s="377">
        <v>246.386</v>
      </c>
      <c r="P23" s="377">
        <f t="shared" si="5"/>
        <v>826.739</v>
      </c>
      <c r="Q23" s="379">
        <f t="shared" si="7"/>
        <v>0.5937653842385557</v>
      </c>
    </row>
    <row r="24" spans="1:17" ht="18.75" customHeight="1">
      <c r="A24" s="375" t="s">
        <v>78</v>
      </c>
      <c r="B24" s="376">
        <v>23.665</v>
      </c>
      <c r="C24" s="377">
        <v>288.886</v>
      </c>
      <c r="D24" s="377">
        <f t="shared" si="0"/>
        <v>312.55100000000004</v>
      </c>
      <c r="E24" s="378">
        <f t="shared" si="1"/>
        <v>0.007376041598523165</v>
      </c>
      <c r="F24" s="376">
        <v>15.513</v>
      </c>
      <c r="G24" s="377">
        <v>230.89</v>
      </c>
      <c r="H24" s="377">
        <f t="shared" si="2"/>
        <v>246.403</v>
      </c>
      <c r="I24" s="378">
        <f t="shared" si="8"/>
        <v>0.2684545236868059</v>
      </c>
      <c r="J24" s="376">
        <v>68.461</v>
      </c>
      <c r="K24" s="377">
        <v>704.652</v>
      </c>
      <c r="L24" s="377">
        <f t="shared" si="3"/>
        <v>773.113</v>
      </c>
      <c r="M24" s="378">
        <f t="shared" si="4"/>
        <v>0.0062458978406748755</v>
      </c>
      <c r="N24" s="376">
        <v>40.908</v>
      </c>
      <c r="O24" s="377">
        <v>616.806</v>
      </c>
      <c r="P24" s="377">
        <f t="shared" si="5"/>
        <v>657.714</v>
      </c>
      <c r="Q24" s="379">
        <f t="shared" si="7"/>
        <v>0.17545468090993954</v>
      </c>
    </row>
    <row r="25" spans="1:17" ht="18.75" customHeight="1">
      <c r="A25" s="375" t="s">
        <v>82</v>
      </c>
      <c r="B25" s="376">
        <v>137.12</v>
      </c>
      <c r="C25" s="377">
        <v>151.14100000000002</v>
      </c>
      <c r="D25" s="377">
        <f t="shared" si="0"/>
        <v>288.261</v>
      </c>
      <c r="E25" s="378">
        <f t="shared" si="1"/>
        <v>0.006802810188519268</v>
      </c>
      <c r="F25" s="376">
        <v>53.174</v>
      </c>
      <c r="G25" s="377">
        <v>126.443</v>
      </c>
      <c r="H25" s="377">
        <f t="shared" si="2"/>
        <v>179.617</v>
      </c>
      <c r="I25" s="378">
        <f t="shared" si="8"/>
        <v>0.6048647956485189</v>
      </c>
      <c r="J25" s="376">
        <v>300.903</v>
      </c>
      <c r="K25" s="377">
        <v>403.385</v>
      </c>
      <c r="L25" s="377">
        <f t="shared" si="3"/>
        <v>704.288</v>
      </c>
      <c r="M25" s="378">
        <f t="shared" si="4"/>
        <v>0.005689867973262934</v>
      </c>
      <c r="N25" s="376">
        <v>188.88</v>
      </c>
      <c r="O25" s="377">
        <v>323.07399999999996</v>
      </c>
      <c r="P25" s="377">
        <f t="shared" si="5"/>
        <v>511.95399999999995</v>
      </c>
      <c r="Q25" s="379">
        <f t="shared" si="7"/>
        <v>0.37568609679775933</v>
      </c>
    </row>
    <row r="26" spans="1:17" ht="18.75" customHeight="1">
      <c r="A26" s="375" t="s">
        <v>50</v>
      </c>
      <c r="B26" s="376">
        <v>176.912</v>
      </c>
      <c r="C26" s="377">
        <v>56.18300000000001</v>
      </c>
      <c r="D26" s="377">
        <f t="shared" si="0"/>
        <v>233.09500000000003</v>
      </c>
      <c r="E26" s="378">
        <f t="shared" si="1"/>
        <v>0.0055009211821678925</v>
      </c>
      <c r="F26" s="376">
        <v>194.09099999999998</v>
      </c>
      <c r="G26" s="377">
        <v>75.267</v>
      </c>
      <c r="H26" s="377">
        <f t="shared" si="2"/>
        <v>269.35799999999995</v>
      </c>
      <c r="I26" s="378">
        <f t="shared" si="8"/>
        <v>-0.13462752173687031</v>
      </c>
      <c r="J26" s="376">
        <v>430.72700000000003</v>
      </c>
      <c r="K26" s="377">
        <v>127.255</v>
      </c>
      <c r="L26" s="377">
        <f t="shared" si="3"/>
        <v>557.982</v>
      </c>
      <c r="M26" s="378">
        <f t="shared" si="4"/>
        <v>0.004507877333501633</v>
      </c>
      <c r="N26" s="376">
        <v>488.727</v>
      </c>
      <c r="O26" s="377">
        <v>166.405</v>
      </c>
      <c r="P26" s="377">
        <f t="shared" si="5"/>
        <v>655.132</v>
      </c>
      <c r="Q26" s="379">
        <f t="shared" si="7"/>
        <v>-0.14829072614373895</v>
      </c>
    </row>
    <row r="27" spans="1:17" ht="18.75" customHeight="1">
      <c r="A27" s="375" t="s">
        <v>72</v>
      </c>
      <c r="B27" s="376">
        <v>148.59800000000007</v>
      </c>
      <c r="C27" s="377">
        <v>71.48200000000001</v>
      </c>
      <c r="D27" s="377">
        <f t="shared" si="0"/>
        <v>220.0800000000001</v>
      </c>
      <c r="E27" s="378">
        <f t="shared" si="1"/>
        <v>0.005193773928104464</v>
      </c>
      <c r="F27" s="376">
        <v>103.638</v>
      </c>
      <c r="G27" s="377">
        <v>59.775</v>
      </c>
      <c r="H27" s="377">
        <f t="shared" si="2"/>
        <v>163.413</v>
      </c>
      <c r="I27" s="378">
        <f t="shared" si="8"/>
        <v>0.34677167667199105</v>
      </c>
      <c r="J27" s="376">
        <v>403.25</v>
      </c>
      <c r="K27" s="377">
        <v>172.51199999999997</v>
      </c>
      <c r="L27" s="377">
        <f t="shared" si="3"/>
        <v>575.762</v>
      </c>
      <c r="M27" s="378">
        <f t="shared" si="4"/>
        <v>0.004651520065685931</v>
      </c>
      <c r="N27" s="376">
        <v>334.919</v>
      </c>
      <c r="O27" s="377">
        <v>131.16300000000004</v>
      </c>
      <c r="P27" s="377">
        <f t="shared" si="5"/>
        <v>466.082</v>
      </c>
      <c r="Q27" s="379">
        <f t="shared" si="7"/>
        <v>0.23532339802867286</v>
      </c>
    </row>
    <row r="28" spans="1:17" ht="18.75" customHeight="1">
      <c r="A28" s="375" t="s">
        <v>75</v>
      </c>
      <c r="B28" s="376">
        <v>114.40700000000001</v>
      </c>
      <c r="C28" s="377">
        <v>67.19300000000001</v>
      </c>
      <c r="D28" s="377">
        <f t="shared" si="0"/>
        <v>181.60000000000002</v>
      </c>
      <c r="E28" s="378">
        <f t="shared" si="1"/>
        <v>0.004285665873063297</v>
      </c>
      <c r="F28" s="376">
        <v>79.366</v>
      </c>
      <c r="G28" s="377">
        <v>41.644</v>
      </c>
      <c r="H28" s="377">
        <f t="shared" si="2"/>
        <v>121.00999999999999</v>
      </c>
      <c r="I28" s="378">
        <f t="shared" si="8"/>
        <v>0.5007024212874973</v>
      </c>
      <c r="J28" s="376">
        <v>291.65400000000005</v>
      </c>
      <c r="K28" s="377">
        <v>130.69</v>
      </c>
      <c r="L28" s="377">
        <f t="shared" si="3"/>
        <v>422.34400000000005</v>
      </c>
      <c r="M28" s="378">
        <f t="shared" si="4"/>
        <v>0.0034120723330509123</v>
      </c>
      <c r="N28" s="376">
        <v>173.78800000000004</v>
      </c>
      <c r="O28" s="377">
        <v>101.395</v>
      </c>
      <c r="P28" s="377">
        <f t="shared" si="5"/>
        <v>275.18300000000005</v>
      </c>
      <c r="Q28" s="379">
        <f t="shared" si="7"/>
        <v>0.5347750406093399</v>
      </c>
    </row>
    <row r="29" spans="1:17" ht="18.75" customHeight="1">
      <c r="A29" s="375" t="s">
        <v>84</v>
      </c>
      <c r="B29" s="376">
        <v>65.81</v>
      </c>
      <c r="C29" s="377">
        <v>69.028</v>
      </c>
      <c r="D29" s="377">
        <f t="shared" si="0"/>
        <v>134.83800000000002</v>
      </c>
      <c r="E29" s="378">
        <f t="shared" si="1"/>
        <v>0.0031821069107494985</v>
      </c>
      <c r="F29" s="376">
        <v>67.499</v>
      </c>
      <c r="G29" s="377">
        <v>35.006</v>
      </c>
      <c r="H29" s="377">
        <f t="shared" si="2"/>
        <v>102.505</v>
      </c>
      <c r="I29" s="378">
        <f t="shared" si="8"/>
        <v>0.3154285156821621</v>
      </c>
      <c r="J29" s="376">
        <v>225.089</v>
      </c>
      <c r="K29" s="377">
        <v>163.989</v>
      </c>
      <c r="L29" s="377">
        <f t="shared" si="3"/>
        <v>389.078</v>
      </c>
      <c r="M29" s="378">
        <f t="shared" si="4"/>
        <v>0.0031433198511137427</v>
      </c>
      <c r="N29" s="376">
        <v>168.987</v>
      </c>
      <c r="O29" s="377">
        <v>75.311</v>
      </c>
      <c r="P29" s="377">
        <f t="shared" si="5"/>
        <v>244.298</v>
      </c>
      <c r="Q29" s="379">
        <f t="shared" si="7"/>
        <v>0.5926368615379576</v>
      </c>
    </row>
    <row r="30" spans="1:17" ht="18.75" customHeight="1">
      <c r="A30" s="375" t="s">
        <v>79</v>
      </c>
      <c r="B30" s="376">
        <v>95.68900000000001</v>
      </c>
      <c r="C30" s="377">
        <v>8.359</v>
      </c>
      <c r="D30" s="377">
        <f t="shared" si="0"/>
        <v>104.048</v>
      </c>
      <c r="E30" s="378">
        <f t="shared" si="1"/>
        <v>0.0024554788698264865</v>
      </c>
      <c r="F30" s="376">
        <v>59.533</v>
      </c>
      <c r="G30" s="377">
        <v>5.173</v>
      </c>
      <c r="H30" s="377">
        <f t="shared" si="2"/>
        <v>64.706</v>
      </c>
      <c r="I30" s="378">
        <f t="shared" si="8"/>
        <v>0.6080116217970513</v>
      </c>
      <c r="J30" s="376">
        <v>175.841</v>
      </c>
      <c r="K30" s="377">
        <v>20.521</v>
      </c>
      <c r="L30" s="377">
        <f t="shared" si="3"/>
        <v>196.36200000000002</v>
      </c>
      <c r="M30" s="378">
        <f t="shared" si="4"/>
        <v>0.0015863877489973653</v>
      </c>
      <c r="N30" s="376">
        <v>145.48100000000002</v>
      </c>
      <c r="O30" s="377">
        <v>13.443</v>
      </c>
      <c r="P30" s="377">
        <f t="shared" si="5"/>
        <v>158.92400000000004</v>
      </c>
      <c r="Q30" s="379">
        <f t="shared" si="7"/>
        <v>0.23557171981576097</v>
      </c>
    </row>
    <row r="31" spans="1:17" ht="18.75" customHeight="1">
      <c r="A31" s="375" t="s">
        <v>77</v>
      </c>
      <c r="B31" s="376">
        <v>59.6</v>
      </c>
      <c r="C31" s="377">
        <v>39.167</v>
      </c>
      <c r="D31" s="377">
        <f t="shared" si="0"/>
        <v>98.767</v>
      </c>
      <c r="E31" s="378">
        <f t="shared" si="1"/>
        <v>0.0023308500070751245</v>
      </c>
      <c r="F31" s="376">
        <v>51.313</v>
      </c>
      <c r="G31" s="377">
        <v>29.546999999999997</v>
      </c>
      <c r="H31" s="377">
        <f t="shared" si="2"/>
        <v>80.86</v>
      </c>
      <c r="I31" s="378">
        <f t="shared" si="8"/>
        <v>0.22145683898095458</v>
      </c>
      <c r="J31" s="376">
        <v>162.347</v>
      </c>
      <c r="K31" s="377">
        <v>112.359</v>
      </c>
      <c r="L31" s="377">
        <f t="shared" si="3"/>
        <v>274.706</v>
      </c>
      <c r="M31" s="378">
        <f t="shared" si="4"/>
        <v>0.0022193206067165246</v>
      </c>
      <c r="N31" s="376">
        <v>102.958</v>
      </c>
      <c r="O31" s="377">
        <v>75.719</v>
      </c>
      <c r="P31" s="377">
        <f t="shared" si="5"/>
        <v>178.677</v>
      </c>
      <c r="Q31" s="379">
        <f t="shared" si="7"/>
        <v>0.5374446627154028</v>
      </c>
    </row>
    <row r="32" spans="1:17" ht="18.75" customHeight="1">
      <c r="A32" s="375" t="s">
        <v>76</v>
      </c>
      <c r="B32" s="376">
        <v>51.373000000000005</v>
      </c>
      <c r="C32" s="377">
        <v>35.169</v>
      </c>
      <c r="D32" s="377">
        <f t="shared" si="0"/>
        <v>86.542</v>
      </c>
      <c r="E32" s="378">
        <f t="shared" si="1"/>
        <v>0.0020423463435387877</v>
      </c>
      <c r="F32" s="376">
        <v>44.358000000000004</v>
      </c>
      <c r="G32" s="377">
        <v>7.554</v>
      </c>
      <c r="H32" s="377">
        <f t="shared" si="2"/>
        <v>51.912000000000006</v>
      </c>
      <c r="I32" s="378">
        <f t="shared" si="8"/>
        <v>0.667090460779781</v>
      </c>
      <c r="J32" s="376">
        <v>139.76</v>
      </c>
      <c r="K32" s="377">
        <v>99.88400000000001</v>
      </c>
      <c r="L32" s="377">
        <f t="shared" si="3"/>
        <v>239.644</v>
      </c>
      <c r="M32" s="378">
        <f t="shared" si="4"/>
        <v>0.0019360584314721003</v>
      </c>
      <c r="N32" s="376">
        <v>134.194</v>
      </c>
      <c r="O32" s="377">
        <v>19.885</v>
      </c>
      <c r="P32" s="377">
        <f t="shared" si="5"/>
        <v>154.07899999999998</v>
      </c>
      <c r="Q32" s="379">
        <f t="shared" si="7"/>
        <v>0.5553320050104169</v>
      </c>
    </row>
    <row r="33" spans="1:17" ht="18.75" customHeight="1">
      <c r="A33" s="375" t="s">
        <v>80</v>
      </c>
      <c r="B33" s="376">
        <v>69.759</v>
      </c>
      <c r="C33" s="377">
        <v>10.334</v>
      </c>
      <c r="D33" s="377">
        <f t="shared" si="0"/>
        <v>80.093</v>
      </c>
      <c r="E33" s="378">
        <f t="shared" si="1"/>
        <v>0.001890153286185345</v>
      </c>
      <c r="F33" s="376">
        <v>60.746</v>
      </c>
      <c r="G33" s="377">
        <v>29.371</v>
      </c>
      <c r="H33" s="377">
        <f t="shared" si="2"/>
        <v>90.117</v>
      </c>
      <c r="I33" s="378">
        <f t="shared" si="8"/>
        <v>-0.11123317465073179</v>
      </c>
      <c r="J33" s="376">
        <v>158.68400000000003</v>
      </c>
      <c r="K33" s="377">
        <v>26.794</v>
      </c>
      <c r="L33" s="377">
        <f t="shared" si="3"/>
        <v>185.47800000000004</v>
      </c>
      <c r="M33" s="378">
        <f t="shared" si="4"/>
        <v>0.0014984570686208804</v>
      </c>
      <c r="N33" s="376">
        <v>204.667</v>
      </c>
      <c r="O33" s="377">
        <v>67.788</v>
      </c>
      <c r="P33" s="377">
        <f t="shared" si="5"/>
        <v>272.455</v>
      </c>
      <c r="Q33" s="379">
        <f t="shared" si="7"/>
        <v>-0.3192343689783632</v>
      </c>
    </row>
    <row r="34" spans="1:17" ht="18.75" customHeight="1" thickBot="1">
      <c r="A34" s="380" t="s">
        <v>104</v>
      </c>
      <c r="B34" s="381">
        <v>65.665</v>
      </c>
      <c r="C34" s="382">
        <v>55.713</v>
      </c>
      <c r="D34" s="382">
        <f t="shared" si="0"/>
        <v>121.37800000000001</v>
      </c>
      <c r="E34" s="383">
        <f t="shared" si="1"/>
        <v>0.0028644578873385294</v>
      </c>
      <c r="F34" s="381">
        <v>826.972</v>
      </c>
      <c r="G34" s="382">
        <v>433.337</v>
      </c>
      <c r="H34" s="382">
        <f t="shared" si="2"/>
        <v>1260.309</v>
      </c>
      <c r="I34" s="383">
        <f t="shared" si="8"/>
        <v>-0.903691872390025</v>
      </c>
      <c r="J34" s="381">
        <v>139.98</v>
      </c>
      <c r="K34" s="382">
        <v>154.858</v>
      </c>
      <c r="L34" s="382">
        <f t="shared" si="3"/>
        <v>294.83799999999997</v>
      </c>
      <c r="M34" s="383">
        <f t="shared" si="4"/>
        <v>0.0023819648971740207</v>
      </c>
      <c r="N34" s="381">
        <v>2366.1160000000004</v>
      </c>
      <c r="O34" s="382">
        <v>1234.05</v>
      </c>
      <c r="P34" s="382">
        <f t="shared" si="5"/>
        <v>3600.166</v>
      </c>
      <c r="Q34" s="384">
        <f t="shared" si="7"/>
        <v>-0.9181043318558089</v>
      </c>
    </row>
    <row r="35" spans="1:17" ht="15" thickTop="1">
      <c r="A35" s="351" t="s">
        <v>105</v>
      </c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</row>
    <row r="36" ht="14.25">
      <c r="A36" s="351" t="s">
        <v>67</v>
      </c>
    </row>
  </sheetData>
  <sheetProtection/>
  <mergeCells count="13"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  <mergeCell ref="M5:M6"/>
    <mergeCell ref="B4:I4"/>
    <mergeCell ref="J4:Q4"/>
  </mergeCells>
  <conditionalFormatting sqref="Q35:Q65536 I35:I65536 Q3:Q6 I3:I6">
    <cfRule type="cellIs" priority="1" dxfId="0" operator="lessThan" stopIfTrue="1">
      <formula>0</formula>
    </cfRule>
  </conditionalFormatting>
  <conditionalFormatting sqref="I7:I34 Q7:Q34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35" right="0.1968503937007874" top="0.25" bottom="0.2362204724409449" header="0.18" footer="0.1968503937007874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I48"/>
  <sheetViews>
    <sheetView showGridLines="0" zoomScale="88" zoomScaleNormal="88" workbookViewId="0" topLeftCell="A22">
      <selection activeCell="A6" sqref="A6:I45"/>
    </sheetView>
  </sheetViews>
  <sheetFormatPr defaultColWidth="9.140625" defaultRowHeight="12.75"/>
  <cols>
    <col min="1" max="1" width="15.8515625" style="385" customWidth="1"/>
    <col min="2" max="2" width="12.00390625" style="385" customWidth="1"/>
    <col min="3" max="3" width="10.28125" style="385" bestFit="1" customWidth="1"/>
    <col min="4" max="4" width="12.7109375" style="385" customWidth="1"/>
    <col min="5" max="5" width="9.00390625" style="385" customWidth="1"/>
    <col min="6" max="6" width="12.421875" style="385" customWidth="1"/>
    <col min="7" max="7" width="10.28125" style="385" bestFit="1" customWidth="1"/>
    <col min="8" max="8" width="11.57421875" style="385" customWidth="1"/>
    <col min="9" max="9" width="9.00390625" style="385" bestFit="1" customWidth="1"/>
    <col min="10" max="16384" width="9.140625" style="385" customWidth="1"/>
  </cols>
  <sheetData>
    <row r="1" spans="8:9" ht="18.75" thickBot="1">
      <c r="H1" s="243" t="s">
        <v>0</v>
      </c>
      <c r="I1" s="244"/>
    </row>
    <row r="2" ht="3.75" customHeight="1" thickBot="1"/>
    <row r="3" spans="1:9" ht="24" customHeight="1" thickBot="1">
      <c r="A3" s="386" t="s">
        <v>106</v>
      </c>
      <c r="B3" s="387"/>
      <c r="C3" s="387"/>
      <c r="D3" s="387"/>
      <c r="E3" s="387"/>
      <c r="F3" s="387"/>
      <c r="G3" s="387"/>
      <c r="H3" s="387"/>
      <c r="I3" s="388"/>
    </row>
    <row r="4" spans="1:9" s="393" customFormat="1" ht="20.25" customHeight="1" thickBot="1">
      <c r="A4" s="389" t="s">
        <v>107</v>
      </c>
      <c r="B4" s="390" t="s">
        <v>39</v>
      </c>
      <c r="C4" s="391"/>
      <c r="D4" s="391"/>
      <c r="E4" s="392"/>
      <c r="F4" s="391" t="s">
        <v>40</v>
      </c>
      <c r="G4" s="391"/>
      <c r="H4" s="391"/>
      <c r="I4" s="392"/>
    </row>
    <row r="5" spans="1:9" s="399" customFormat="1" ht="26.25" thickBot="1">
      <c r="A5" s="394"/>
      <c r="B5" s="395" t="s">
        <v>41</v>
      </c>
      <c r="C5" s="396" t="s">
        <v>42</v>
      </c>
      <c r="D5" s="395" t="s">
        <v>43</v>
      </c>
      <c r="E5" s="397" t="s">
        <v>44</v>
      </c>
      <c r="F5" s="398" t="s">
        <v>45</v>
      </c>
      <c r="G5" s="397" t="s">
        <v>42</v>
      </c>
      <c r="H5" s="398" t="s">
        <v>46</v>
      </c>
      <c r="I5" s="397" t="s">
        <v>44</v>
      </c>
    </row>
    <row r="6" spans="1:9" s="404" customFormat="1" ht="18" customHeight="1" thickBot="1">
      <c r="A6" s="400" t="s">
        <v>108</v>
      </c>
      <c r="B6" s="401">
        <f>SUM(B7:B46)</f>
        <v>1076945</v>
      </c>
      <c r="C6" s="402">
        <f>SUM(C7:C46)</f>
        <v>1</v>
      </c>
      <c r="D6" s="403">
        <f>SUM(D7:D46)</f>
        <v>744157</v>
      </c>
      <c r="E6" s="402">
        <f aca="true" t="shared" si="0" ref="E6:E46">(B6/D6-1)</f>
        <v>0.44720132982690486</v>
      </c>
      <c r="F6" s="401">
        <f>SUM(F7:F46)</f>
        <v>3030238</v>
      </c>
      <c r="G6" s="402">
        <f>SUM(G7:G46)</f>
        <v>1</v>
      </c>
      <c r="H6" s="403">
        <f>SUM(H7:H46)</f>
        <v>2146047</v>
      </c>
      <c r="I6" s="402">
        <f aca="true" t="shared" si="1" ref="I6:I46">(F6/H6-1)</f>
        <v>0.4120091498462055</v>
      </c>
    </row>
    <row r="7" spans="1:9" s="410" customFormat="1" ht="18" customHeight="1" thickTop="1">
      <c r="A7" s="405" t="s">
        <v>109</v>
      </c>
      <c r="B7" s="406">
        <v>142239</v>
      </c>
      <c r="C7" s="407">
        <f aca="true" t="shared" si="2" ref="C7:C46">B7/$B$6</f>
        <v>0.13207638273078012</v>
      </c>
      <c r="D7" s="406">
        <v>84534</v>
      </c>
      <c r="E7" s="408">
        <f t="shared" si="0"/>
        <v>0.6826247427070764</v>
      </c>
      <c r="F7" s="406">
        <v>366012</v>
      </c>
      <c r="G7" s="408">
        <f aca="true" t="shared" si="3" ref="G7:G46">(F7/$F$6)</f>
        <v>0.12078655207940762</v>
      </c>
      <c r="H7" s="409">
        <v>230739</v>
      </c>
      <c r="I7" s="408">
        <f t="shared" si="1"/>
        <v>0.5862598000338044</v>
      </c>
    </row>
    <row r="8" spans="1:9" s="410" customFormat="1" ht="18" customHeight="1">
      <c r="A8" s="405" t="s">
        <v>110</v>
      </c>
      <c r="B8" s="406">
        <v>129952</v>
      </c>
      <c r="C8" s="407">
        <f t="shared" si="2"/>
        <v>0.12066725784510815</v>
      </c>
      <c r="D8" s="406">
        <v>103982</v>
      </c>
      <c r="E8" s="408">
        <f t="shared" si="0"/>
        <v>0.24975476524783136</v>
      </c>
      <c r="F8" s="406">
        <v>345537</v>
      </c>
      <c r="G8" s="408">
        <f t="shared" si="3"/>
        <v>0.11402965707644086</v>
      </c>
      <c r="H8" s="409">
        <v>258717</v>
      </c>
      <c r="I8" s="408">
        <f t="shared" si="1"/>
        <v>0.33557903036909065</v>
      </c>
    </row>
    <row r="9" spans="1:9" s="410" customFormat="1" ht="18" customHeight="1">
      <c r="A9" s="405" t="s">
        <v>111</v>
      </c>
      <c r="B9" s="406">
        <v>86197</v>
      </c>
      <c r="C9" s="407">
        <f t="shared" si="2"/>
        <v>0.08003844207457206</v>
      </c>
      <c r="D9" s="406">
        <v>51609</v>
      </c>
      <c r="E9" s="408">
        <f t="shared" si="0"/>
        <v>0.6701931833594916</v>
      </c>
      <c r="F9" s="406">
        <v>258706</v>
      </c>
      <c r="G9" s="408">
        <f t="shared" si="3"/>
        <v>0.08537481214346859</v>
      </c>
      <c r="H9" s="409">
        <v>164229</v>
      </c>
      <c r="I9" s="408">
        <f t="shared" si="1"/>
        <v>0.575275986579715</v>
      </c>
    </row>
    <row r="10" spans="1:9" s="410" customFormat="1" ht="18" customHeight="1">
      <c r="A10" s="405" t="s">
        <v>112</v>
      </c>
      <c r="B10" s="406">
        <v>78400</v>
      </c>
      <c r="C10" s="407">
        <f t="shared" si="2"/>
        <v>0.07279851803016867</v>
      </c>
      <c r="D10" s="406">
        <v>46775</v>
      </c>
      <c r="E10" s="408">
        <f t="shared" si="0"/>
        <v>0.6761090326028862</v>
      </c>
      <c r="F10" s="406">
        <v>226819</v>
      </c>
      <c r="G10" s="408">
        <f t="shared" si="3"/>
        <v>0.07485187632126586</v>
      </c>
      <c r="H10" s="409">
        <v>141730</v>
      </c>
      <c r="I10" s="408">
        <f t="shared" si="1"/>
        <v>0.6003598391307416</v>
      </c>
    </row>
    <row r="11" spans="1:9" s="410" customFormat="1" ht="18" customHeight="1">
      <c r="A11" s="405" t="s">
        <v>113</v>
      </c>
      <c r="B11" s="406">
        <v>59935</v>
      </c>
      <c r="C11" s="407">
        <f t="shared" si="2"/>
        <v>0.05565279563951734</v>
      </c>
      <c r="D11" s="406">
        <v>30629</v>
      </c>
      <c r="E11" s="408">
        <f t="shared" si="0"/>
        <v>0.9568056417121029</v>
      </c>
      <c r="F11" s="406">
        <v>156790</v>
      </c>
      <c r="G11" s="408">
        <f t="shared" si="3"/>
        <v>0.05174181037925074</v>
      </c>
      <c r="H11" s="409">
        <v>84971</v>
      </c>
      <c r="I11" s="408">
        <f t="shared" si="1"/>
        <v>0.8452177801838274</v>
      </c>
    </row>
    <row r="12" spans="1:9" s="410" customFormat="1" ht="18" customHeight="1">
      <c r="A12" s="405" t="s">
        <v>114</v>
      </c>
      <c r="B12" s="406">
        <v>48618</v>
      </c>
      <c r="C12" s="407">
        <f t="shared" si="2"/>
        <v>0.045144366703963525</v>
      </c>
      <c r="D12" s="406">
        <v>23535</v>
      </c>
      <c r="E12" s="408">
        <f t="shared" si="0"/>
        <v>1.0657743785850862</v>
      </c>
      <c r="F12" s="406">
        <v>150533</v>
      </c>
      <c r="G12" s="408">
        <f t="shared" si="3"/>
        <v>0.049676956067477206</v>
      </c>
      <c r="H12" s="409">
        <v>80194</v>
      </c>
      <c r="I12" s="408">
        <f t="shared" si="1"/>
        <v>0.8771105070204754</v>
      </c>
    </row>
    <row r="13" spans="1:9" s="410" customFormat="1" ht="18" customHeight="1">
      <c r="A13" s="405" t="s">
        <v>115</v>
      </c>
      <c r="B13" s="406">
        <v>39958</v>
      </c>
      <c r="C13" s="407">
        <f t="shared" si="2"/>
        <v>0.03710310182971275</v>
      </c>
      <c r="D13" s="406">
        <v>19389</v>
      </c>
      <c r="E13" s="408">
        <f t="shared" si="0"/>
        <v>1.0608592500902572</v>
      </c>
      <c r="F13" s="406">
        <v>111955</v>
      </c>
      <c r="G13" s="408">
        <f t="shared" si="3"/>
        <v>0.03694594285993377</v>
      </c>
      <c r="H13" s="409">
        <v>61944</v>
      </c>
      <c r="I13" s="408">
        <f t="shared" si="1"/>
        <v>0.8073582590727109</v>
      </c>
    </row>
    <row r="14" spans="1:9" s="410" customFormat="1" ht="18" customHeight="1">
      <c r="A14" s="405" t="s">
        <v>116</v>
      </c>
      <c r="B14" s="406">
        <v>33179</v>
      </c>
      <c r="C14" s="407">
        <f t="shared" si="2"/>
        <v>0.030808444256670488</v>
      </c>
      <c r="D14" s="406">
        <v>26709</v>
      </c>
      <c r="E14" s="408">
        <f t="shared" si="0"/>
        <v>0.24224044329626726</v>
      </c>
      <c r="F14" s="406">
        <v>88277</v>
      </c>
      <c r="G14" s="408">
        <f t="shared" si="3"/>
        <v>0.029132035173474822</v>
      </c>
      <c r="H14" s="409">
        <v>70948</v>
      </c>
      <c r="I14" s="408">
        <f t="shared" si="1"/>
        <v>0.2442493093533291</v>
      </c>
    </row>
    <row r="15" spans="1:9" s="410" customFormat="1" ht="18" customHeight="1">
      <c r="A15" s="405" t="s">
        <v>117</v>
      </c>
      <c r="B15" s="406">
        <v>26990</v>
      </c>
      <c r="C15" s="407">
        <f t="shared" si="2"/>
        <v>0.025061632673906282</v>
      </c>
      <c r="D15" s="406">
        <v>13545</v>
      </c>
      <c r="E15" s="408">
        <f t="shared" si="0"/>
        <v>0.9926172019195274</v>
      </c>
      <c r="F15" s="406">
        <v>80244</v>
      </c>
      <c r="G15" s="408">
        <f t="shared" si="3"/>
        <v>0.026481088284154578</v>
      </c>
      <c r="H15" s="409">
        <v>41593</v>
      </c>
      <c r="I15" s="408">
        <f t="shared" si="1"/>
        <v>0.9292669439569159</v>
      </c>
    </row>
    <row r="16" spans="1:9" s="410" customFormat="1" ht="18" customHeight="1">
      <c r="A16" s="405" t="s">
        <v>118</v>
      </c>
      <c r="B16" s="406">
        <v>23668</v>
      </c>
      <c r="C16" s="407">
        <f t="shared" si="2"/>
        <v>0.021976981182883062</v>
      </c>
      <c r="D16" s="406">
        <v>21364</v>
      </c>
      <c r="E16" s="408">
        <f t="shared" si="0"/>
        <v>0.10784497285152583</v>
      </c>
      <c r="F16" s="406">
        <v>79628</v>
      </c>
      <c r="G16" s="408">
        <f t="shared" si="3"/>
        <v>0.026277803921672158</v>
      </c>
      <c r="H16" s="409">
        <v>72843</v>
      </c>
      <c r="I16" s="408">
        <f t="shared" si="1"/>
        <v>0.09314553217193144</v>
      </c>
    </row>
    <row r="17" spans="1:9" s="410" customFormat="1" ht="18" customHeight="1">
      <c r="A17" s="405" t="s">
        <v>119</v>
      </c>
      <c r="B17" s="406">
        <v>16778</v>
      </c>
      <c r="C17" s="407">
        <f t="shared" si="2"/>
        <v>0.015579254279466454</v>
      </c>
      <c r="D17" s="406">
        <v>13345</v>
      </c>
      <c r="E17" s="408">
        <f t="shared" si="0"/>
        <v>0.25724990633195954</v>
      </c>
      <c r="F17" s="406">
        <v>42692</v>
      </c>
      <c r="G17" s="408">
        <f t="shared" si="3"/>
        <v>0.014088662342693875</v>
      </c>
      <c r="H17" s="409">
        <v>33485</v>
      </c>
      <c r="I17" s="408">
        <f t="shared" si="1"/>
        <v>0.2749589368373899</v>
      </c>
    </row>
    <row r="18" spans="1:9" s="410" customFormat="1" ht="18" customHeight="1">
      <c r="A18" s="405" t="s">
        <v>120</v>
      </c>
      <c r="B18" s="406">
        <v>15724</v>
      </c>
      <c r="C18" s="407">
        <f t="shared" si="2"/>
        <v>0.014600559917173114</v>
      </c>
      <c r="D18" s="406">
        <v>12654</v>
      </c>
      <c r="E18" s="408">
        <f t="shared" si="0"/>
        <v>0.24261103208471635</v>
      </c>
      <c r="F18" s="406">
        <v>42752</v>
      </c>
      <c r="G18" s="408">
        <f t="shared" si="3"/>
        <v>0.014108462767610993</v>
      </c>
      <c r="H18" s="409">
        <v>33333</v>
      </c>
      <c r="I18" s="408">
        <f t="shared" si="1"/>
        <v>0.28257282572825737</v>
      </c>
    </row>
    <row r="19" spans="1:9" s="410" customFormat="1" ht="18" customHeight="1">
      <c r="A19" s="405" t="s">
        <v>121</v>
      </c>
      <c r="B19" s="406">
        <v>15414</v>
      </c>
      <c r="C19" s="407">
        <f t="shared" si="2"/>
        <v>0.014312708634145662</v>
      </c>
      <c r="D19" s="406">
        <v>10860</v>
      </c>
      <c r="E19" s="408">
        <f t="shared" si="0"/>
        <v>0.41933701657458555</v>
      </c>
      <c r="F19" s="406">
        <v>40294</v>
      </c>
      <c r="G19" s="408">
        <f t="shared" si="3"/>
        <v>0.01329730536017303</v>
      </c>
      <c r="H19" s="409">
        <v>28320</v>
      </c>
      <c r="I19" s="408">
        <f t="shared" si="1"/>
        <v>0.42281073446327677</v>
      </c>
    </row>
    <row r="20" spans="1:9" s="410" customFormat="1" ht="18" customHeight="1">
      <c r="A20" s="405" t="s">
        <v>122</v>
      </c>
      <c r="B20" s="406">
        <v>15358</v>
      </c>
      <c r="C20" s="407">
        <f t="shared" si="2"/>
        <v>0.014260709692695541</v>
      </c>
      <c r="D20" s="406">
        <v>11321</v>
      </c>
      <c r="E20" s="408">
        <f t="shared" si="0"/>
        <v>0.3565939404646232</v>
      </c>
      <c r="F20" s="406">
        <v>38035</v>
      </c>
      <c r="G20" s="408">
        <f t="shared" si="3"/>
        <v>0.01255181936204351</v>
      </c>
      <c r="H20" s="409">
        <v>30113</v>
      </c>
      <c r="I20" s="408">
        <f t="shared" si="1"/>
        <v>0.263075748015807</v>
      </c>
    </row>
    <row r="21" spans="1:9" s="410" customFormat="1" ht="18" customHeight="1">
      <c r="A21" s="405" t="s">
        <v>123</v>
      </c>
      <c r="B21" s="406">
        <v>14299</v>
      </c>
      <c r="C21" s="407">
        <f t="shared" si="2"/>
        <v>0.013277372567772727</v>
      </c>
      <c r="D21" s="406">
        <v>25479</v>
      </c>
      <c r="E21" s="408">
        <f t="shared" si="0"/>
        <v>-0.43879273126888807</v>
      </c>
      <c r="F21" s="406">
        <v>38942</v>
      </c>
      <c r="G21" s="408">
        <f t="shared" si="3"/>
        <v>0.012851135785373955</v>
      </c>
      <c r="H21" s="409">
        <v>63007</v>
      </c>
      <c r="I21" s="408">
        <f t="shared" si="1"/>
        <v>-0.3819416890186804</v>
      </c>
    </row>
    <row r="22" spans="1:9" s="410" customFormat="1" ht="18" customHeight="1">
      <c r="A22" s="405" t="s">
        <v>124</v>
      </c>
      <c r="B22" s="406">
        <v>14113</v>
      </c>
      <c r="C22" s="407">
        <f t="shared" si="2"/>
        <v>0.013104661797956257</v>
      </c>
      <c r="D22" s="406">
        <v>12548</v>
      </c>
      <c r="E22" s="408">
        <f t="shared" si="0"/>
        <v>0.1247210710870259</v>
      </c>
      <c r="F22" s="406">
        <v>38985</v>
      </c>
      <c r="G22" s="408">
        <f t="shared" si="3"/>
        <v>0.01286532608989789</v>
      </c>
      <c r="H22" s="409">
        <v>35443</v>
      </c>
      <c r="I22" s="408">
        <f t="shared" si="1"/>
        <v>0.09993510707332898</v>
      </c>
    </row>
    <row r="23" spans="1:9" s="410" customFormat="1" ht="18" customHeight="1">
      <c r="A23" s="405" t="s">
        <v>125</v>
      </c>
      <c r="B23" s="406">
        <v>13205</v>
      </c>
      <c r="C23" s="407">
        <f t="shared" si="2"/>
        <v>0.012261536104443587</v>
      </c>
      <c r="D23" s="406">
        <v>7320</v>
      </c>
      <c r="E23" s="408">
        <f t="shared" si="0"/>
        <v>0.8039617486338797</v>
      </c>
      <c r="F23" s="406">
        <v>39247</v>
      </c>
      <c r="G23" s="408">
        <f t="shared" si="3"/>
        <v>0.012951787945369308</v>
      </c>
      <c r="H23" s="409">
        <v>23540</v>
      </c>
      <c r="I23" s="408">
        <f t="shared" si="1"/>
        <v>0.6672472387425659</v>
      </c>
    </row>
    <row r="24" spans="1:9" s="410" customFormat="1" ht="18" customHeight="1">
      <c r="A24" s="405" t="s">
        <v>126</v>
      </c>
      <c r="B24" s="406">
        <v>12985</v>
      </c>
      <c r="C24" s="407">
        <f t="shared" si="2"/>
        <v>0.012057254548746687</v>
      </c>
      <c r="D24" s="406">
        <v>9970</v>
      </c>
      <c r="E24" s="408">
        <f t="shared" si="0"/>
        <v>0.3024072216649949</v>
      </c>
      <c r="F24" s="406">
        <v>34461</v>
      </c>
      <c r="G24" s="408">
        <f t="shared" si="3"/>
        <v>0.011372374051147138</v>
      </c>
      <c r="H24" s="409">
        <v>26478</v>
      </c>
      <c r="I24" s="408">
        <f t="shared" si="1"/>
        <v>0.3014955812372535</v>
      </c>
    </row>
    <row r="25" spans="1:9" s="410" customFormat="1" ht="18" customHeight="1">
      <c r="A25" s="405" t="s">
        <v>127</v>
      </c>
      <c r="B25" s="406">
        <v>11961</v>
      </c>
      <c r="C25" s="407">
        <f t="shared" si="2"/>
        <v>0.011106416762230198</v>
      </c>
      <c r="D25" s="406">
        <v>8766</v>
      </c>
      <c r="E25" s="408">
        <f t="shared" si="0"/>
        <v>0.3644763860369611</v>
      </c>
      <c r="F25" s="406">
        <v>33439</v>
      </c>
      <c r="G25" s="408">
        <f t="shared" si="3"/>
        <v>0.011035106813392216</v>
      </c>
      <c r="H25" s="409">
        <v>27413</v>
      </c>
      <c r="I25" s="408">
        <f t="shared" si="1"/>
        <v>0.21982271185204105</v>
      </c>
    </row>
    <row r="26" spans="1:9" s="410" customFormat="1" ht="18" customHeight="1">
      <c r="A26" s="405" t="s">
        <v>128</v>
      </c>
      <c r="B26" s="406">
        <v>11487</v>
      </c>
      <c r="C26" s="407">
        <f t="shared" si="2"/>
        <v>0.010666282864955964</v>
      </c>
      <c r="D26" s="406">
        <v>8453</v>
      </c>
      <c r="E26" s="408">
        <f t="shared" si="0"/>
        <v>0.35892582515083404</v>
      </c>
      <c r="F26" s="406">
        <v>34142</v>
      </c>
      <c r="G26" s="408">
        <f t="shared" si="3"/>
        <v>0.011267101792004457</v>
      </c>
      <c r="H26" s="409">
        <v>25873</v>
      </c>
      <c r="I26" s="408">
        <f t="shared" si="1"/>
        <v>0.31959958257643106</v>
      </c>
    </row>
    <row r="27" spans="1:9" s="410" customFormat="1" ht="18" customHeight="1">
      <c r="A27" s="405" t="s">
        <v>129</v>
      </c>
      <c r="B27" s="406">
        <v>10430</v>
      </c>
      <c r="C27" s="407">
        <f t="shared" si="2"/>
        <v>0.009684802845084939</v>
      </c>
      <c r="D27" s="406">
        <v>8708</v>
      </c>
      <c r="E27" s="408">
        <f t="shared" si="0"/>
        <v>0.197749196141479</v>
      </c>
      <c r="F27" s="406">
        <v>27098</v>
      </c>
      <c r="G27" s="408">
        <f t="shared" si="3"/>
        <v>0.008942531906734719</v>
      </c>
      <c r="H27" s="409">
        <v>25215</v>
      </c>
      <c r="I27" s="408">
        <f t="shared" si="1"/>
        <v>0.0746777711679556</v>
      </c>
    </row>
    <row r="28" spans="1:9" s="410" customFormat="1" ht="18" customHeight="1">
      <c r="A28" s="405" t="s">
        <v>130</v>
      </c>
      <c r="B28" s="406">
        <v>10406</v>
      </c>
      <c r="C28" s="407">
        <f t="shared" si="2"/>
        <v>0.00966251758446346</v>
      </c>
      <c r="D28" s="406">
        <v>5481</v>
      </c>
      <c r="E28" s="408">
        <f t="shared" si="0"/>
        <v>0.8985586571793469</v>
      </c>
      <c r="F28" s="406">
        <v>32591</v>
      </c>
      <c r="G28" s="408">
        <f t="shared" si="3"/>
        <v>0.010755260807896938</v>
      </c>
      <c r="H28" s="409">
        <v>18560</v>
      </c>
      <c r="I28" s="408">
        <f t="shared" si="1"/>
        <v>0.7559806034482759</v>
      </c>
    </row>
    <row r="29" spans="1:9" s="410" customFormat="1" ht="18" customHeight="1">
      <c r="A29" s="405" t="s">
        <v>131</v>
      </c>
      <c r="B29" s="406">
        <v>9795</v>
      </c>
      <c r="C29" s="407">
        <f t="shared" si="2"/>
        <v>0.009095171991141609</v>
      </c>
      <c r="D29" s="406">
        <v>5264</v>
      </c>
      <c r="E29" s="408">
        <f t="shared" si="0"/>
        <v>0.8607522796352585</v>
      </c>
      <c r="F29" s="406">
        <v>27784</v>
      </c>
      <c r="G29" s="408">
        <f t="shared" si="3"/>
        <v>0.009168916764953777</v>
      </c>
      <c r="H29" s="409">
        <v>15744</v>
      </c>
      <c r="I29" s="408">
        <f t="shared" si="1"/>
        <v>0.7647357723577235</v>
      </c>
    </row>
    <row r="30" spans="1:9" s="410" customFormat="1" ht="18" customHeight="1">
      <c r="A30" s="405" t="s">
        <v>132</v>
      </c>
      <c r="B30" s="406">
        <v>9625</v>
      </c>
      <c r="C30" s="407">
        <f t="shared" si="2"/>
        <v>0.008937318061739457</v>
      </c>
      <c r="D30" s="406">
        <v>8024</v>
      </c>
      <c r="E30" s="408">
        <f t="shared" si="0"/>
        <v>0.1995264207377867</v>
      </c>
      <c r="F30" s="406">
        <v>25374</v>
      </c>
      <c r="G30" s="408">
        <f t="shared" si="3"/>
        <v>0.008373599697449507</v>
      </c>
      <c r="H30" s="409">
        <v>20612</v>
      </c>
      <c r="I30" s="408">
        <f t="shared" si="1"/>
        <v>0.23103046768872493</v>
      </c>
    </row>
    <row r="31" spans="1:9" s="410" customFormat="1" ht="18" customHeight="1">
      <c r="A31" s="405" t="s">
        <v>133</v>
      </c>
      <c r="B31" s="406">
        <v>9384</v>
      </c>
      <c r="C31" s="407">
        <f t="shared" si="2"/>
        <v>0.00871353690299876</v>
      </c>
      <c r="D31" s="406">
        <v>5582</v>
      </c>
      <c r="E31" s="408">
        <f t="shared" si="0"/>
        <v>0.6811178788964529</v>
      </c>
      <c r="F31" s="406">
        <v>27054</v>
      </c>
      <c r="G31" s="408">
        <f t="shared" si="3"/>
        <v>0.008928011595128831</v>
      </c>
      <c r="H31" s="409">
        <v>17069</v>
      </c>
      <c r="I31" s="408">
        <f t="shared" si="1"/>
        <v>0.5849786162048158</v>
      </c>
    </row>
    <row r="32" spans="1:9" s="410" customFormat="1" ht="18" customHeight="1">
      <c r="A32" s="405" t="s">
        <v>134</v>
      </c>
      <c r="B32" s="406">
        <v>9355</v>
      </c>
      <c r="C32" s="407">
        <f t="shared" si="2"/>
        <v>0.008686608879747804</v>
      </c>
      <c r="D32" s="406">
        <v>5200</v>
      </c>
      <c r="E32" s="408">
        <f t="shared" si="0"/>
        <v>0.7990384615384616</v>
      </c>
      <c r="F32" s="406">
        <v>27078</v>
      </c>
      <c r="G32" s="408">
        <f t="shared" si="3"/>
        <v>0.008935931765095679</v>
      </c>
      <c r="H32" s="409">
        <v>17085</v>
      </c>
      <c r="I32" s="408">
        <f t="shared" si="1"/>
        <v>0.584899034240562</v>
      </c>
    </row>
    <row r="33" spans="1:9" s="410" customFormat="1" ht="18" customHeight="1">
      <c r="A33" s="405" t="s">
        <v>135</v>
      </c>
      <c r="B33" s="406">
        <v>8177</v>
      </c>
      <c r="C33" s="407">
        <f t="shared" si="2"/>
        <v>0.007592774004243485</v>
      </c>
      <c r="D33" s="406">
        <v>7351</v>
      </c>
      <c r="E33" s="408">
        <f t="shared" si="0"/>
        <v>0.11236566453543739</v>
      </c>
      <c r="F33" s="406">
        <v>22248</v>
      </c>
      <c r="G33" s="408">
        <f t="shared" si="3"/>
        <v>0.007341997559267622</v>
      </c>
      <c r="H33" s="409">
        <v>24651</v>
      </c>
      <c r="I33" s="408">
        <f t="shared" si="1"/>
        <v>-0.09748083242059147</v>
      </c>
    </row>
    <row r="34" spans="1:9" s="410" customFormat="1" ht="18" customHeight="1">
      <c r="A34" s="405" t="s">
        <v>136</v>
      </c>
      <c r="B34" s="406">
        <v>7652</v>
      </c>
      <c r="C34" s="407">
        <f t="shared" si="2"/>
        <v>0.007105283928148605</v>
      </c>
      <c r="D34" s="406">
        <v>6974</v>
      </c>
      <c r="E34" s="408">
        <f t="shared" si="0"/>
        <v>0.09721823917407524</v>
      </c>
      <c r="F34" s="406">
        <v>22467</v>
      </c>
      <c r="G34" s="408">
        <f t="shared" si="3"/>
        <v>0.0074142691102151055</v>
      </c>
      <c r="H34" s="409">
        <v>16565</v>
      </c>
      <c r="I34" s="408">
        <f t="shared" si="1"/>
        <v>0.35629338967702995</v>
      </c>
    </row>
    <row r="35" spans="1:9" s="410" customFormat="1" ht="18" customHeight="1">
      <c r="A35" s="405" t="s">
        <v>137</v>
      </c>
      <c r="B35" s="406">
        <v>6933</v>
      </c>
      <c r="C35" s="407">
        <f t="shared" si="2"/>
        <v>0.006437654662030094</v>
      </c>
      <c r="D35" s="406">
        <v>4916</v>
      </c>
      <c r="E35" s="408">
        <f t="shared" si="0"/>
        <v>0.410292921074044</v>
      </c>
      <c r="F35" s="406">
        <v>18172</v>
      </c>
      <c r="G35" s="408">
        <f t="shared" si="3"/>
        <v>0.0059968886932313566</v>
      </c>
      <c r="H35" s="409">
        <v>13478</v>
      </c>
      <c r="I35" s="408">
        <f t="shared" si="1"/>
        <v>0.34827125686303595</v>
      </c>
    </row>
    <row r="36" spans="1:9" s="410" customFormat="1" ht="18" customHeight="1">
      <c r="A36" s="405" t="s">
        <v>138</v>
      </c>
      <c r="B36" s="406">
        <v>6379</v>
      </c>
      <c r="C36" s="407">
        <f t="shared" si="2"/>
        <v>0.0059232365626842596</v>
      </c>
      <c r="D36" s="406">
        <v>4255</v>
      </c>
      <c r="E36" s="408">
        <f t="shared" si="0"/>
        <v>0.4991774383078731</v>
      </c>
      <c r="F36" s="406">
        <v>19773</v>
      </c>
      <c r="G36" s="408">
        <f t="shared" si="3"/>
        <v>0.006525230031436475</v>
      </c>
      <c r="H36" s="409">
        <v>13764</v>
      </c>
      <c r="I36" s="408">
        <f t="shared" si="1"/>
        <v>0.43657367044463813</v>
      </c>
    </row>
    <row r="37" spans="1:9" s="410" customFormat="1" ht="18" customHeight="1">
      <c r="A37" s="405" t="s">
        <v>139</v>
      </c>
      <c r="B37" s="406">
        <v>6262</v>
      </c>
      <c r="C37" s="407">
        <f t="shared" si="2"/>
        <v>0.005814595917154544</v>
      </c>
      <c r="D37" s="406">
        <v>6081</v>
      </c>
      <c r="E37" s="408">
        <f t="shared" si="0"/>
        <v>0.02976484130899526</v>
      </c>
      <c r="F37" s="406">
        <v>23699</v>
      </c>
      <c r="G37" s="408">
        <f t="shared" si="3"/>
        <v>0.007820837835179943</v>
      </c>
      <c r="H37" s="409">
        <v>23060</v>
      </c>
      <c r="I37" s="408">
        <f t="shared" si="1"/>
        <v>0.027710320901994878</v>
      </c>
    </row>
    <row r="38" spans="1:9" s="410" customFormat="1" ht="18" customHeight="1">
      <c r="A38" s="405" t="s">
        <v>140</v>
      </c>
      <c r="B38" s="406">
        <v>5427</v>
      </c>
      <c r="C38" s="407">
        <f t="shared" si="2"/>
        <v>0.0050392545580322115</v>
      </c>
      <c r="D38" s="406">
        <v>3859</v>
      </c>
      <c r="E38" s="408">
        <f t="shared" si="0"/>
        <v>0.40632288157553775</v>
      </c>
      <c r="F38" s="406">
        <v>12841</v>
      </c>
      <c r="G38" s="408">
        <f t="shared" si="3"/>
        <v>0.0042376209393453585</v>
      </c>
      <c r="H38" s="409">
        <v>10561</v>
      </c>
      <c r="I38" s="408">
        <f t="shared" si="1"/>
        <v>0.21588864690843668</v>
      </c>
    </row>
    <row r="39" spans="1:9" s="410" customFormat="1" ht="18" customHeight="1">
      <c r="A39" s="405" t="s">
        <v>141</v>
      </c>
      <c r="B39" s="406">
        <v>5065</v>
      </c>
      <c r="C39" s="407">
        <f t="shared" si="2"/>
        <v>0.004703118543658218</v>
      </c>
      <c r="D39" s="406">
        <v>5199</v>
      </c>
      <c r="E39" s="408">
        <f t="shared" si="0"/>
        <v>-0.025774187343719945</v>
      </c>
      <c r="F39" s="406">
        <v>14129</v>
      </c>
      <c r="G39" s="408">
        <f t="shared" si="3"/>
        <v>0.004662670060899507</v>
      </c>
      <c r="H39" s="409">
        <v>14541</v>
      </c>
      <c r="I39" s="408">
        <f t="shared" si="1"/>
        <v>-0.028333677188638995</v>
      </c>
    </row>
    <row r="40" spans="1:9" s="410" customFormat="1" ht="18" customHeight="1">
      <c r="A40" s="405" t="s">
        <v>142</v>
      </c>
      <c r="B40" s="406">
        <v>4932</v>
      </c>
      <c r="C40" s="407">
        <f t="shared" si="2"/>
        <v>0.004579621057714182</v>
      </c>
      <c r="D40" s="406">
        <v>2629</v>
      </c>
      <c r="E40" s="408">
        <f t="shared" si="0"/>
        <v>0.8759984785089387</v>
      </c>
      <c r="F40" s="406">
        <v>15714</v>
      </c>
      <c r="G40" s="408">
        <f t="shared" si="3"/>
        <v>0.005185731285793393</v>
      </c>
      <c r="H40" s="409">
        <v>10657</v>
      </c>
      <c r="I40" s="408">
        <f t="shared" si="1"/>
        <v>0.4745237871821337</v>
      </c>
    </row>
    <row r="41" spans="1:9" s="410" customFormat="1" ht="18" customHeight="1">
      <c r="A41" s="405" t="s">
        <v>143</v>
      </c>
      <c r="B41" s="406">
        <v>4346</v>
      </c>
      <c r="C41" s="407">
        <f t="shared" si="2"/>
        <v>0.004035489277539707</v>
      </c>
      <c r="D41" s="406">
        <v>2744</v>
      </c>
      <c r="E41" s="408">
        <f t="shared" si="0"/>
        <v>0.5838192419825072</v>
      </c>
      <c r="F41" s="406">
        <v>11011</v>
      </c>
      <c r="G41" s="408">
        <f t="shared" si="3"/>
        <v>0.0036337079793732374</v>
      </c>
      <c r="H41" s="409">
        <v>7116</v>
      </c>
      <c r="I41" s="408">
        <f t="shared" si="1"/>
        <v>0.5473580663293984</v>
      </c>
    </row>
    <row r="42" spans="1:9" s="410" customFormat="1" ht="18" customHeight="1">
      <c r="A42" s="405" t="s">
        <v>144</v>
      </c>
      <c r="B42" s="406">
        <v>3688</v>
      </c>
      <c r="C42" s="407">
        <f t="shared" si="2"/>
        <v>0.003424501715500792</v>
      </c>
      <c r="D42" s="406">
        <v>3259</v>
      </c>
      <c r="E42" s="408">
        <f t="shared" si="0"/>
        <v>0.13163547100337536</v>
      </c>
      <c r="F42" s="406">
        <v>9521</v>
      </c>
      <c r="G42" s="408">
        <f t="shared" si="3"/>
        <v>0.003141997427264789</v>
      </c>
      <c r="H42" s="409">
        <v>8731</v>
      </c>
      <c r="I42" s="408">
        <f t="shared" si="1"/>
        <v>0.09048218989806434</v>
      </c>
    </row>
    <row r="43" spans="1:9" s="410" customFormat="1" ht="18" customHeight="1">
      <c r="A43" s="405" t="s">
        <v>145</v>
      </c>
      <c r="B43" s="406">
        <v>3449</v>
      </c>
      <c r="C43" s="407">
        <f t="shared" si="2"/>
        <v>0.0032025776618118847</v>
      </c>
      <c r="D43" s="406">
        <v>3213</v>
      </c>
      <c r="E43" s="408">
        <f t="shared" si="0"/>
        <v>0.0734516028633676</v>
      </c>
      <c r="F43" s="406">
        <v>9341</v>
      </c>
      <c r="G43" s="408">
        <f t="shared" si="3"/>
        <v>0.003082596152513433</v>
      </c>
      <c r="H43" s="409">
        <v>8821</v>
      </c>
      <c r="I43" s="408">
        <f t="shared" si="1"/>
        <v>0.05895023239995467</v>
      </c>
    </row>
    <row r="44" spans="1:9" s="410" customFormat="1" ht="18" customHeight="1">
      <c r="A44" s="405" t="s">
        <v>146</v>
      </c>
      <c r="B44" s="406">
        <v>2476</v>
      </c>
      <c r="C44" s="407">
        <f t="shared" si="2"/>
        <v>0.002299096054116041</v>
      </c>
      <c r="D44" s="406">
        <v>2443</v>
      </c>
      <c r="E44" s="408">
        <f t="shared" si="0"/>
        <v>0.01350798198935732</v>
      </c>
      <c r="F44" s="406">
        <v>6419</v>
      </c>
      <c r="G44" s="408">
        <f t="shared" si="3"/>
        <v>0.0021183154590497513</v>
      </c>
      <c r="H44" s="409">
        <v>6149</v>
      </c>
      <c r="I44" s="408">
        <f t="shared" si="1"/>
        <v>0.04390957879329971</v>
      </c>
    </row>
    <row r="45" spans="1:9" s="410" customFormat="1" ht="18" customHeight="1">
      <c r="A45" s="405" t="s">
        <v>147</v>
      </c>
      <c r="B45" s="406">
        <v>1515</v>
      </c>
      <c r="C45" s="407">
        <f t="shared" si="2"/>
        <v>0.001406757076730938</v>
      </c>
      <c r="D45" s="406">
        <v>1571</v>
      </c>
      <c r="E45" s="408">
        <f t="shared" si="0"/>
        <v>-0.03564608529598978</v>
      </c>
      <c r="F45" s="406">
        <v>4911</v>
      </c>
      <c r="G45" s="408">
        <f t="shared" si="3"/>
        <v>0.0016206647794661674</v>
      </c>
      <c r="H45" s="409">
        <v>5513</v>
      </c>
      <c r="I45" s="408">
        <f t="shared" si="1"/>
        <v>-0.10919644476691459</v>
      </c>
    </row>
    <row r="46" spans="1:9" s="410" customFormat="1" ht="18" customHeight="1" thickBot="1">
      <c r="A46" s="411" t="s">
        <v>148</v>
      </c>
      <c r="B46" s="412">
        <v>141189</v>
      </c>
      <c r="C46" s="413">
        <f t="shared" si="2"/>
        <v>0.13110140257859038</v>
      </c>
      <c r="D46" s="412">
        <v>108617</v>
      </c>
      <c r="E46" s="414">
        <f t="shared" si="0"/>
        <v>0.29987939272857833</v>
      </c>
      <c r="F46" s="412">
        <v>425523</v>
      </c>
      <c r="G46" s="414">
        <f t="shared" si="3"/>
        <v>0.14042560353345182</v>
      </c>
      <c r="H46" s="415">
        <v>333242</v>
      </c>
      <c r="I46" s="414">
        <f t="shared" si="1"/>
        <v>0.2769188757719616</v>
      </c>
    </row>
    <row r="47" ht="14.25">
      <c r="A47" s="274" t="s">
        <v>149</v>
      </c>
    </row>
    <row r="48" ht="9.75" customHeight="1">
      <c r="A48" s="274"/>
    </row>
  </sheetData>
  <sheetProtection/>
  <mergeCells count="5">
    <mergeCell ref="H1:I1"/>
    <mergeCell ref="B4:E4"/>
    <mergeCell ref="F4:I4"/>
    <mergeCell ref="A4:A5"/>
    <mergeCell ref="A3:I3"/>
  </mergeCells>
  <conditionalFormatting sqref="I47:I65536 E47:E65536 I3:I5 E3:E5">
    <cfRule type="cellIs" priority="1" dxfId="0" operator="lessThan" stopIfTrue="1">
      <formula>0</formula>
    </cfRule>
  </conditionalFormatting>
  <conditionalFormatting sqref="E6:E46 I6:I4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="95" zoomScaleNormal="95" workbookViewId="0" topLeftCell="A1">
      <selection activeCell="K56" sqref="K56"/>
    </sheetView>
  </sheetViews>
  <sheetFormatPr defaultColWidth="10.8515625" defaultRowHeight="12.75"/>
  <cols>
    <col min="1" max="1" width="17.28125" style="416" customWidth="1"/>
    <col min="2" max="2" width="11.140625" style="416" customWidth="1"/>
    <col min="3" max="3" width="9.57421875" style="417" customWidth="1"/>
    <col min="4" max="4" width="12.00390625" style="416" customWidth="1"/>
    <col min="5" max="5" width="9.57421875" style="417" customWidth="1"/>
    <col min="6" max="6" width="11.140625" style="416" customWidth="1"/>
    <col min="7" max="7" width="10.140625" style="417" customWidth="1"/>
    <col min="8" max="8" width="11.7109375" style="416" customWidth="1"/>
    <col min="9" max="9" width="9.421875" style="417" customWidth="1"/>
    <col min="10" max="16384" width="10.8515625" style="416" customWidth="1"/>
  </cols>
  <sheetData>
    <row r="1" spans="8:9" ht="18.75" thickBot="1">
      <c r="H1" s="243" t="s">
        <v>0</v>
      </c>
      <c r="I1" s="244"/>
    </row>
    <row r="2" ht="4.5" customHeight="1" thickBot="1"/>
    <row r="3" spans="1:9" ht="24.75" customHeight="1" thickBot="1">
      <c r="A3" s="418" t="s">
        <v>150</v>
      </c>
      <c r="B3" s="419"/>
      <c r="C3" s="419"/>
      <c r="D3" s="419"/>
      <c r="E3" s="419"/>
      <c r="F3" s="419"/>
      <c r="G3" s="419"/>
      <c r="H3" s="419"/>
      <c r="I3" s="420"/>
    </row>
    <row r="4" spans="1:9" ht="14.25" thickBot="1">
      <c r="A4" s="421" t="s">
        <v>151</v>
      </c>
      <c r="B4" s="422" t="s">
        <v>39</v>
      </c>
      <c r="C4" s="423"/>
      <c r="D4" s="423"/>
      <c r="E4" s="424"/>
      <c r="F4" s="423" t="s">
        <v>40</v>
      </c>
      <c r="G4" s="423"/>
      <c r="H4" s="423"/>
      <c r="I4" s="424"/>
    </row>
    <row r="5" spans="1:9" s="429" customFormat="1" ht="31.5" customHeight="1" thickBot="1">
      <c r="A5" s="425"/>
      <c r="B5" s="426" t="s">
        <v>41</v>
      </c>
      <c r="C5" s="427" t="s">
        <v>42</v>
      </c>
      <c r="D5" s="426" t="s">
        <v>43</v>
      </c>
      <c r="E5" s="428" t="s">
        <v>44</v>
      </c>
      <c r="F5" s="426" t="s">
        <v>45</v>
      </c>
      <c r="G5" s="427" t="s">
        <v>42</v>
      </c>
      <c r="H5" s="426" t="s">
        <v>46</v>
      </c>
      <c r="I5" s="428" t="s">
        <v>44</v>
      </c>
    </row>
    <row r="6" spans="1:9" s="435" customFormat="1" ht="15" customHeight="1" thickBot="1">
      <c r="A6" s="430" t="s">
        <v>4</v>
      </c>
      <c r="B6" s="431">
        <f>B7+B13+B19+B24+B29+B34+B39+B44+B53+B48</f>
        <v>1076945</v>
      </c>
      <c r="C6" s="432">
        <f aca="true" t="shared" si="0" ref="C6:C39">(B6/$B$6)</f>
        <v>1</v>
      </c>
      <c r="D6" s="433">
        <f>D7+D13+D19+D24+D29+D34+D39+D44+D53+D48</f>
        <v>744157</v>
      </c>
      <c r="E6" s="434">
        <f>(B6/D6-1)</f>
        <v>0.44720132982690486</v>
      </c>
      <c r="F6" s="431">
        <f>F7+F13+F19+F24+F29+F34+F39+F44+F53+F48</f>
        <v>3030238</v>
      </c>
      <c r="G6" s="432">
        <f aca="true" t="shared" si="1" ref="G6:G39">(F6/$F$6)</f>
        <v>1</v>
      </c>
      <c r="H6" s="433">
        <f>H7+H13+H19+H24+H29+H34+H39+H44+H53+H48</f>
        <v>2146047</v>
      </c>
      <c r="I6" s="434">
        <f>(F6/H6-1)</f>
        <v>0.4120091498462055</v>
      </c>
    </row>
    <row r="7" spans="1:15" s="442" customFormat="1" ht="15.75" customHeight="1" thickTop="1">
      <c r="A7" s="436" t="s">
        <v>109</v>
      </c>
      <c r="B7" s="437">
        <f>SUM(B8:B12)</f>
        <v>142239</v>
      </c>
      <c r="C7" s="438">
        <f t="shared" si="0"/>
        <v>0.13207638273078012</v>
      </c>
      <c r="D7" s="439">
        <f>SUM(D8:D12)</f>
        <v>84534</v>
      </c>
      <c r="E7" s="440">
        <f>(B7/D7-1)</f>
        <v>0.6826247427070764</v>
      </c>
      <c r="F7" s="437">
        <f>SUM(F8:F12)</f>
        <v>366012</v>
      </c>
      <c r="G7" s="438">
        <f t="shared" si="1"/>
        <v>0.12078655207940762</v>
      </c>
      <c r="H7" s="439">
        <f>SUM(H8:H12)</f>
        <v>230739</v>
      </c>
      <c r="I7" s="441">
        <f>(F7/H7-1)</f>
        <v>0.5862598000338044</v>
      </c>
      <c r="K7" s="443"/>
      <c r="L7" s="444"/>
      <c r="M7" s="443"/>
      <c r="N7" s="443"/>
      <c r="O7" s="443"/>
    </row>
    <row r="8" spans="1:10" ht="15.75" customHeight="1">
      <c r="A8" s="445" t="s">
        <v>47</v>
      </c>
      <c r="B8" s="446">
        <v>82275</v>
      </c>
      <c r="C8" s="447">
        <f t="shared" si="0"/>
        <v>0.07639665906801182</v>
      </c>
      <c r="D8" s="448">
        <v>64187</v>
      </c>
      <c r="E8" s="449">
        <f>IF(ISERROR(B8/D8-1),"         /0",IF(B8/D8&gt;5,"  *  ",(B8/D8-1)))</f>
        <v>0.28180161091809874</v>
      </c>
      <c r="F8" s="446">
        <v>217033</v>
      </c>
      <c r="G8" s="447">
        <f t="shared" si="1"/>
        <v>0.07162242701728379</v>
      </c>
      <c r="H8" s="448">
        <v>179105</v>
      </c>
      <c r="I8" s="449">
        <f>IF(ISERROR(F8/H8-1),"         /0",IF(F8/H8&gt;5,"  *  ",(F8/H8-1)))</f>
        <v>0.2117640490215238</v>
      </c>
      <c r="J8" s="450"/>
    </row>
    <row r="9" spans="1:10" ht="15.75" customHeight="1">
      <c r="A9" s="445" t="s">
        <v>48</v>
      </c>
      <c r="B9" s="446">
        <v>26128</v>
      </c>
      <c r="C9" s="447">
        <f t="shared" si="0"/>
        <v>0.024261220396584782</v>
      </c>
      <c r="D9" s="448">
        <v>151</v>
      </c>
      <c r="E9" s="449" t="str">
        <f aca="true" t="shared" si="2" ref="E9:E60">IF(ISERROR(B9/D9-1),"         /0",IF(B9/D9&gt;5,"  *  ",(B9/D9-1)))</f>
        <v>  *  </v>
      </c>
      <c r="F9" s="446">
        <v>58205</v>
      </c>
      <c r="G9" s="447">
        <f t="shared" si="1"/>
        <v>0.01920806220501492</v>
      </c>
      <c r="H9" s="448">
        <v>166</v>
      </c>
      <c r="I9" s="449" t="str">
        <f>IF(ISERROR(F9/H9-1),"         /0",IF(F9/H9&gt;5,"  *  ",(F9/H9-1)))</f>
        <v>  *  </v>
      </c>
      <c r="J9" s="450"/>
    </row>
    <row r="10" spans="1:10" ht="15.75" customHeight="1">
      <c r="A10" s="445" t="s">
        <v>50</v>
      </c>
      <c r="B10" s="446">
        <v>19507</v>
      </c>
      <c r="C10" s="447">
        <f t="shared" si="0"/>
        <v>0.018113274122633933</v>
      </c>
      <c r="D10" s="448">
        <v>12403</v>
      </c>
      <c r="E10" s="449">
        <f t="shared" si="2"/>
        <v>0.5727646537128115</v>
      </c>
      <c r="F10" s="446">
        <v>49374</v>
      </c>
      <c r="G10" s="447">
        <f t="shared" si="1"/>
        <v>0.016293769664296995</v>
      </c>
      <c r="H10" s="448">
        <v>32833</v>
      </c>
      <c r="I10" s="449">
        <f>IF(ISERROR(F10/H10-1),"         /0",IF(F10/H10&gt;5,"  *  ",(F10/H10-1)))</f>
        <v>0.5037919166692049</v>
      </c>
      <c r="J10" s="450"/>
    </row>
    <row r="11" spans="1:10" ht="15.75" customHeight="1">
      <c r="A11" s="445" t="s">
        <v>49</v>
      </c>
      <c r="B11" s="446">
        <v>14105</v>
      </c>
      <c r="C11" s="447">
        <f t="shared" si="0"/>
        <v>0.013097233377749096</v>
      </c>
      <c r="D11" s="448">
        <v>7793</v>
      </c>
      <c r="E11" s="449">
        <f t="shared" si="2"/>
        <v>0.8099576543051457</v>
      </c>
      <c r="F11" s="446">
        <v>41165</v>
      </c>
      <c r="G11" s="447">
        <f t="shared" si="1"/>
        <v>0.013584741528553202</v>
      </c>
      <c r="H11" s="448">
        <v>18628</v>
      </c>
      <c r="I11" s="449">
        <f>IF(ISERROR(F11/H11-1),"         /0",IF(F11/H11&gt;5,"  *  ",(F11/H11-1)))</f>
        <v>1.2098453940304918</v>
      </c>
      <c r="J11" s="450"/>
    </row>
    <row r="12" spans="1:10" ht="15.75" customHeight="1" thickBot="1">
      <c r="A12" s="445" t="s">
        <v>51</v>
      </c>
      <c r="B12" s="446">
        <v>224</v>
      </c>
      <c r="C12" s="447">
        <f t="shared" si="0"/>
        <v>0.0002079957658004819</v>
      </c>
      <c r="D12" s="448"/>
      <c r="E12" s="449" t="str">
        <f t="shared" si="2"/>
        <v>         /0</v>
      </c>
      <c r="F12" s="446">
        <v>235</v>
      </c>
      <c r="G12" s="447">
        <f t="shared" si="1"/>
        <v>7.7551664258715E-05</v>
      </c>
      <c r="H12" s="448">
        <v>7</v>
      </c>
      <c r="I12" s="449" t="str">
        <f>IF(ISERROR(F12/H12-1),"         /0",IF(F12/H12&gt;5,"  *  ",(F12/H12-1)))</f>
        <v>  *  </v>
      </c>
      <c r="J12" s="450"/>
    </row>
    <row r="13" spans="1:10" s="459" customFormat="1" ht="15.75" customHeight="1">
      <c r="A13" s="451" t="s">
        <v>110</v>
      </c>
      <c r="B13" s="452">
        <f>SUM(B14:B18)</f>
        <v>129952</v>
      </c>
      <c r="C13" s="453">
        <f t="shared" si="0"/>
        <v>0.12066725784510815</v>
      </c>
      <c r="D13" s="454">
        <f>SUM(D14:D18)</f>
        <v>103982</v>
      </c>
      <c r="E13" s="455">
        <f>(B13/D13-1)</f>
        <v>0.24975476524783136</v>
      </c>
      <c r="F13" s="456">
        <f>SUM(F14:F18)</f>
        <v>345537</v>
      </c>
      <c r="G13" s="455">
        <f t="shared" si="1"/>
        <v>0.11402965707644086</v>
      </c>
      <c r="H13" s="454">
        <f>SUM(H14:H18)</f>
        <v>258717</v>
      </c>
      <c r="I13" s="457">
        <f>(F13/H13-1)</f>
        <v>0.33557903036909065</v>
      </c>
      <c r="J13" s="458"/>
    </row>
    <row r="14" spans="1:10" ht="15.75" customHeight="1">
      <c r="A14" s="445" t="s">
        <v>47</v>
      </c>
      <c r="B14" s="460">
        <v>71416</v>
      </c>
      <c r="C14" s="447">
        <f t="shared" si="0"/>
        <v>0.06631350718931793</v>
      </c>
      <c r="D14" s="461">
        <v>57816</v>
      </c>
      <c r="E14" s="449">
        <f t="shared" si="2"/>
        <v>0.23522900235229005</v>
      </c>
      <c r="F14" s="462">
        <v>194275</v>
      </c>
      <c r="G14" s="447">
        <f t="shared" si="1"/>
        <v>0.06411212584622066</v>
      </c>
      <c r="H14" s="461">
        <v>153565</v>
      </c>
      <c r="I14" s="449">
        <f>IF(ISERROR(F14/H14-1),"         /0",IF(F14/H14&gt;5,"  *  ",(F14/H14-1)))</f>
        <v>0.2650994692801094</v>
      </c>
      <c r="J14" s="450"/>
    </row>
    <row r="15" spans="1:10" ht="15.75" customHeight="1">
      <c r="A15" s="445" t="s">
        <v>48</v>
      </c>
      <c r="B15" s="460">
        <v>23520</v>
      </c>
      <c r="C15" s="447">
        <f t="shared" si="0"/>
        <v>0.021839555409050602</v>
      </c>
      <c r="D15" s="461">
        <v>13096</v>
      </c>
      <c r="E15" s="449">
        <f t="shared" si="2"/>
        <v>0.7959682345754429</v>
      </c>
      <c r="F15" s="462">
        <v>48712</v>
      </c>
      <c r="G15" s="447">
        <f t="shared" si="1"/>
        <v>0.016075304976044785</v>
      </c>
      <c r="H15" s="461">
        <v>18424</v>
      </c>
      <c r="I15" s="449">
        <f>IF(ISERROR(F15/H15-1),"         /0",IF(F15/H15&gt;5,"  *  ",(F15/H15-1)))</f>
        <v>1.6439426834563613</v>
      </c>
      <c r="J15" s="450"/>
    </row>
    <row r="16" spans="1:10" ht="15.75" customHeight="1">
      <c r="A16" s="445" t="s">
        <v>49</v>
      </c>
      <c r="B16" s="460">
        <v>18494</v>
      </c>
      <c r="C16" s="447">
        <f t="shared" si="0"/>
        <v>0.01717265041390229</v>
      </c>
      <c r="D16" s="461">
        <v>17666</v>
      </c>
      <c r="E16" s="449">
        <f t="shared" si="2"/>
        <v>0.046869693195969564</v>
      </c>
      <c r="F16" s="462">
        <v>53418</v>
      </c>
      <c r="G16" s="447">
        <f t="shared" si="1"/>
        <v>0.017628318303710797</v>
      </c>
      <c r="H16" s="461">
        <v>48735</v>
      </c>
      <c r="I16" s="449">
        <f>IF(ISERROR(F16/H16-1),"         /0",IF(F16/H16&gt;5,"  *  ",(F16/H16-1)))</f>
        <v>0.09609110495537099</v>
      </c>
      <c r="J16" s="450"/>
    </row>
    <row r="17" spans="1:10" ht="15.75" customHeight="1">
      <c r="A17" s="445" t="s">
        <v>50</v>
      </c>
      <c r="B17" s="460">
        <v>16488</v>
      </c>
      <c r="C17" s="447">
        <f t="shared" si="0"/>
        <v>0.0153099740469569</v>
      </c>
      <c r="D17" s="461">
        <v>15404</v>
      </c>
      <c r="E17" s="449">
        <f t="shared" si="2"/>
        <v>0.07037133212152691</v>
      </c>
      <c r="F17" s="462">
        <v>49075</v>
      </c>
      <c r="G17" s="447">
        <f t="shared" si="1"/>
        <v>0.016195097546793356</v>
      </c>
      <c r="H17" s="461">
        <v>37992</v>
      </c>
      <c r="I17" s="449">
        <f>IF(ISERROR(F17/H17-1),"         /0",IF(F17/H17&gt;5,"  *  ",(F17/H17-1)))</f>
        <v>0.2917193093282797</v>
      </c>
      <c r="J17" s="450"/>
    </row>
    <row r="18" spans="1:10" ht="15.75" customHeight="1" thickBot="1">
      <c r="A18" s="445" t="s">
        <v>51</v>
      </c>
      <c r="B18" s="460">
        <v>34</v>
      </c>
      <c r="C18" s="447">
        <f t="shared" si="0"/>
        <v>3.157078588043029E-05</v>
      </c>
      <c r="D18" s="461"/>
      <c r="E18" s="449" t="str">
        <f t="shared" si="2"/>
        <v>         /0</v>
      </c>
      <c r="F18" s="462">
        <v>57</v>
      </c>
      <c r="G18" s="447">
        <f t="shared" si="1"/>
        <v>1.8810403671262786E-05</v>
      </c>
      <c r="H18" s="461">
        <v>1</v>
      </c>
      <c r="I18" s="449" t="str">
        <f>IF(ISERROR(F18/H18-1),"         /0",IF(F18/H18&gt;5,"  *  ",(F18/H18-1)))</f>
        <v>  *  </v>
      </c>
      <c r="J18" s="450"/>
    </row>
    <row r="19" spans="1:10" s="459" customFormat="1" ht="15.75" customHeight="1">
      <c r="A19" s="451" t="s">
        <v>111</v>
      </c>
      <c r="B19" s="452">
        <f>SUM(B20:B23)</f>
        <v>86197</v>
      </c>
      <c r="C19" s="453">
        <f t="shared" si="0"/>
        <v>0.08003844207457206</v>
      </c>
      <c r="D19" s="454">
        <f>SUM(D20:D23)</f>
        <v>51609</v>
      </c>
      <c r="E19" s="455">
        <f>(B19/D19-1)</f>
        <v>0.6701931833594916</v>
      </c>
      <c r="F19" s="456">
        <f>SUM(F20:F23)</f>
        <v>258706</v>
      </c>
      <c r="G19" s="453">
        <f t="shared" si="1"/>
        <v>0.08537481214346859</v>
      </c>
      <c r="H19" s="454">
        <f>SUM(H20:H23)</f>
        <v>164229</v>
      </c>
      <c r="I19" s="457">
        <f>(F19/H19-1)</f>
        <v>0.575275986579715</v>
      </c>
      <c r="J19" s="458"/>
    </row>
    <row r="20" spans="1:10" ht="15.75" customHeight="1">
      <c r="A20" s="463" t="s">
        <v>47</v>
      </c>
      <c r="B20" s="460">
        <v>35371</v>
      </c>
      <c r="C20" s="447">
        <f t="shared" si="0"/>
        <v>0.032843831393432346</v>
      </c>
      <c r="D20" s="461">
        <v>21459</v>
      </c>
      <c r="E20" s="449">
        <f t="shared" si="2"/>
        <v>0.6483060720443636</v>
      </c>
      <c r="F20" s="462">
        <v>108270</v>
      </c>
      <c r="G20" s="447">
        <f t="shared" si="1"/>
        <v>0.03572986676294073</v>
      </c>
      <c r="H20" s="461">
        <v>79559</v>
      </c>
      <c r="I20" s="449">
        <f>IF(ISERROR(F20/H20-1),"         /0",IF(F20/H20&gt;5,"  *  ",(F20/H20-1)))</f>
        <v>0.3608768335449164</v>
      </c>
      <c r="J20" s="450"/>
    </row>
    <row r="21" spans="1:10" ht="15.75" customHeight="1">
      <c r="A21" s="445" t="s">
        <v>48</v>
      </c>
      <c r="B21" s="460">
        <v>22587</v>
      </c>
      <c r="C21" s="447">
        <f t="shared" si="0"/>
        <v>0.020973215902390558</v>
      </c>
      <c r="D21" s="461">
        <v>83</v>
      </c>
      <c r="E21" s="449" t="str">
        <f t="shared" si="2"/>
        <v>  *  </v>
      </c>
      <c r="F21" s="462">
        <v>59986</v>
      </c>
      <c r="G21" s="447">
        <f t="shared" si="1"/>
        <v>0.019795804817971392</v>
      </c>
      <c r="H21" s="461">
        <v>404</v>
      </c>
      <c r="I21" s="449" t="str">
        <f>IF(ISERROR(F21/H21-1),"         /0",IF(F21/H21&gt;5,"  *  ",(F21/H21-1)))</f>
        <v>  *  </v>
      </c>
      <c r="J21" s="450"/>
    </row>
    <row r="22" spans="1:10" ht="15.75" customHeight="1">
      <c r="A22" s="445" t="s">
        <v>50</v>
      </c>
      <c r="B22" s="460">
        <v>15222</v>
      </c>
      <c r="C22" s="447">
        <f t="shared" si="0"/>
        <v>0.01413442654917382</v>
      </c>
      <c r="D22" s="461">
        <v>10797</v>
      </c>
      <c r="E22" s="449">
        <f t="shared" si="2"/>
        <v>0.4098360655737705</v>
      </c>
      <c r="F22" s="462">
        <v>50264</v>
      </c>
      <c r="G22" s="447">
        <f t="shared" si="1"/>
        <v>0.016587475967234255</v>
      </c>
      <c r="H22" s="461">
        <v>33704</v>
      </c>
      <c r="I22" s="449">
        <f>IF(ISERROR(F22/H22-1),"         /0",IF(F22/H22&gt;5,"  *  ",(F22/H22-1)))</f>
        <v>0.49133633990030856</v>
      </c>
      <c r="J22" s="450"/>
    </row>
    <row r="23" spans="1:10" ht="15.75" customHeight="1" thickBot="1">
      <c r="A23" s="463" t="s">
        <v>49</v>
      </c>
      <c r="B23" s="460">
        <v>13017</v>
      </c>
      <c r="C23" s="447">
        <f t="shared" si="0"/>
        <v>0.012086968229575326</v>
      </c>
      <c r="D23" s="461">
        <v>19270</v>
      </c>
      <c r="E23" s="449">
        <f t="shared" si="2"/>
        <v>-0.32449403217436434</v>
      </c>
      <c r="F23" s="462">
        <v>40186</v>
      </c>
      <c r="G23" s="447">
        <f t="shared" si="1"/>
        <v>0.013261664595322216</v>
      </c>
      <c r="H23" s="461">
        <v>50562</v>
      </c>
      <c r="I23" s="449">
        <f>IF(ISERROR(F23/H23-1),"         /0",IF(F23/H23&gt;5,"  *  ",(F23/H23-1)))</f>
        <v>-0.20521340136861677</v>
      </c>
      <c r="J23" s="450"/>
    </row>
    <row r="24" spans="1:10" s="459" customFormat="1" ht="15.75" customHeight="1">
      <c r="A24" s="451" t="s">
        <v>112</v>
      </c>
      <c r="B24" s="456">
        <f>SUM(B25:B28)</f>
        <v>78400</v>
      </c>
      <c r="C24" s="453">
        <f t="shared" si="0"/>
        <v>0.07279851803016867</v>
      </c>
      <c r="D24" s="454">
        <f>SUM(D25:D28)</f>
        <v>46775</v>
      </c>
      <c r="E24" s="455">
        <f>(B24/D24-1)</f>
        <v>0.6761090326028862</v>
      </c>
      <c r="F24" s="456">
        <f>SUM(F25:F28)</f>
        <v>226819</v>
      </c>
      <c r="G24" s="453">
        <f t="shared" si="1"/>
        <v>0.07485187632126586</v>
      </c>
      <c r="H24" s="454">
        <f>SUM(H25:H28)</f>
        <v>141730</v>
      </c>
      <c r="I24" s="457">
        <f>(F24/H24-1)</f>
        <v>0.6003598391307416</v>
      </c>
      <c r="J24" s="458"/>
    </row>
    <row r="25" spans="1:10" ht="15.75" customHeight="1">
      <c r="A25" s="445" t="s">
        <v>47</v>
      </c>
      <c r="B25" s="462">
        <v>31103</v>
      </c>
      <c r="C25" s="447">
        <f t="shared" si="0"/>
        <v>0.028880769212912452</v>
      </c>
      <c r="D25" s="461">
        <v>25440</v>
      </c>
      <c r="E25" s="449">
        <f t="shared" si="2"/>
        <v>0.22260220125786168</v>
      </c>
      <c r="F25" s="462">
        <v>88405</v>
      </c>
      <c r="G25" s="447">
        <f t="shared" si="1"/>
        <v>0.029174276079964676</v>
      </c>
      <c r="H25" s="461">
        <v>81226</v>
      </c>
      <c r="I25" s="449">
        <f>IF(ISERROR(F25/H25-1),"         /0",IF(F25/H25&gt;5,"  *  ",(F25/H25-1)))</f>
        <v>0.08838303006426518</v>
      </c>
      <c r="J25" s="450"/>
    </row>
    <row r="26" spans="1:10" ht="15.75" customHeight="1">
      <c r="A26" s="445" t="s">
        <v>48</v>
      </c>
      <c r="B26" s="462">
        <v>18472</v>
      </c>
      <c r="C26" s="447">
        <f t="shared" si="0"/>
        <v>0.017152222258332597</v>
      </c>
      <c r="D26" s="461">
        <v>136</v>
      </c>
      <c r="E26" s="449" t="str">
        <f t="shared" si="2"/>
        <v>  *  </v>
      </c>
      <c r="F26" s="462">
        <v>50650</v>
      </c>
      <c r="G26" s="447">
        <f t="shared" si="1"/>
        <v>0.01671485870086772</v>
      </c>
      <c r="H26" s="461">
        <v>566</v>
      </c>
      <c r="I26" s="449" t="str">
        <f>IF(ISERROR(F26/H26-1),"         /0",IF(F26/H26&gt;5,"  *  ",(F26/H26-1)))</f>
        <v>  *  </v>
      </c>
      <c r="J26" s="450"/>
    </row>
    <row r="27" spans="1:10" ht="15.75" customHeight="1">
      <c r="A27" s="445" t="s">
        <v>49</v>
      </c>
      <c r="B27" s="462">
        <v>15911</v>
      </c>
      <c r="C27" s="447">
        <f t="shared" si="0"/>
        <v>0.014774199239515482</v>
      </c>
      <c r="D27" s="461">
        <v>11261</v>
      </c>
      <c r="E27" s="449">
        <f t="shared" si="2"/>
        <v>0.4129295799662551</v>
      </c>
      <c r="F27" s="462">
        <v>47617</v>
      </c>
      <c r="G27" s="447">
        <f t="shared" si="1"/>
        <v>0.01571394722130737</v>
      </c>
      <c r="H27" s="461">
        <v>29733</v>
      </c>
      <c r="I27" s="449">
        <f>IF(ISERROR(F27/H27-1),"         /0",IF(F27/H27&gt;5,"  *  ",(F27/H27-1)))</f>
        <v>0.6014865637507147</v>
      </c>
      <c r="J27" s="450"/>
    </row>
    <row r="28" spans="1:10" ht="15.75" customHeight="1" thickBot="1">
      <c r="A28" s="445" t="s">
        <v>50</v>
      </c>
      <c r="B28" s="462">
        <v>12914</v>
      </c>
      <c r="C28" s="447">
        <f t="shared" si="0"/>
        <v>0.01199132731940814</v>
      </c>
      <c r="D28" s="461">
        <v>9938</v>
      </c>
      <c r="E28" s="449">
        <f t="shared" si="2"/>
        <v>0.2994566311128999</v>
      </c>
      <c r="F28" s="462">
        <v>40147</v>
      </c>
      <c r="G28" s="447">
        <f t="shared" si="1"/>
        <v>0.013248794319126088</v>
      </c>
      <c r="H28" s="461">
        <v>30205</v>
      </c>
      <c r="I28" s="449">
        <f>IF(ISERROR(F28/H28-1),"         /0",IF(F28/H28&gt;5,"  *  ",(F28/H28-1)))</f>
        <v>0.32915080284721077</v>
      </c>
      <c r="J28" s="450"/>
    </row>
    <row r="29" spans="1:10" s="459" customFormat="1" ht="15.75" customHeight="1">
      <c r="A29" s="451" t="s">
        <v>116</v>
      </c>
      <c r="B29" s="456">
        <f>SUM(B30:B33)</f>
        <v>33179</v>
      </c>
      <c r="C29" s="453">
        <f t="shared" si="0"/>
        <v>0.030808444256670488</v>
      </c>
      <c r="D29" s="454">
        <f>SUM(D30:D33)</f>
        <v>26709</v>
      </c>
      <c r="E29" s="455">
        <f>(B29/D29-1)</f>
        <v>0.24224044329626726</v>
      </c>
      <c r="F29" s="456">
        <f>SUM(F30:F33)</f>
        <v>88277</v>
      </c>
      <c r="G29" s="453">
        <f t="shared" si="1"/>
        <v>0.029132035173474822</v>
      </c>
      <c r="H29" s="454">
        <f>SUM(H30:H33)</f>
        <v>70948</v>
      </c>
      <c r="I29" s="457">
        <f>(F29/H29-1)</f>
        <v>0.2442493093533291</v>
      </c>
      <c r="J29" s="458"/>
    </row>
    <row r="30" spans="1:10" ht="15.75" customHeight="1">
      <c r="A30" s="445" t="s">
        <v>49</v>
      </c>
      <c r="B30" s="462">
        <v>18671</v>
      </c>
      <c r="C30" s="447">
        <f t="shared" si="0"/>
        <v>0.017337004210985704</v>
      </c>
      <c r="D30" s="461">
        <v>12106</v>
      </c>
      <c r="E30" s="449">
        <f t="shared" si="2"/>
        <v>0.5422930778126549</v>
      </c>
      <c r="F30" s="462">
        <v>50785</v>
      </c>
      <c r="G30" s="447">
        <f t="shared" si="1"/>
        <v>0.016759409656931238</v>
      </c>
      <c r="H30" s="461">
        <v>38285</v>
      </c>
      <c r="I30" s="449">
        <f>IF(ISERROR(F30/H30-1),"         /0",IF(F30/H30&gt;5,"  *  ",(F30/H30-1)))</f>
        <v>0.3264986287057594</v>
      </c>
      <c r="J30" s="450"/>
    </row>
    <row r="31" spans="1:10" ht="15.75" customHeight="1">
      <c r="A31" s="445" t="s">
        <v>47</v>
      </c>
      <c r="B31" s="462">
        <v>9581</v>
      </c>
      <c r="C31" s="447">
        <f t="shared" si="0"/>
        <v>0.008896461750600076</v>
      </c>
      <c r="D31" s="461">
        <v>11455</v>
      </c>
      <c r="E31" s="449">
        <f t="shared" si="2"/>
        <v>-0.16359668267132255</v>
      </c>
      <c r="F31" s="462">
        <v>25986</v>
      </c>
      <c r="G31" s="447">
        <f t="shared" si="1"/>
        <v>0.008575564031604118</v>
      </c>
      <c r="H31" s="461">
        <v>27120</v>
      </c>
      <c r="I31" s="449">
        <f>IF(ISERROR(F31/H31-1),"         /0",IF(F31/H31&gt;5,"  *  ",(F31/H31-1)))</f>
        <v>-0.04181415929203536</v>
      </c>
      <c r="J31" s="450"/>
    </row>
    <row r="32" spans="1:10" ht="15.75" customHeight="1">
      <c r="A32" s="445" t="s">
        <v>48</v>
      </c>
      <c r="B32" s="462">
        <v>4927</v>
      </c>
      <c r="C32" s="447">
        <f t="shared" si="0"/>
        <v>0.004574978295084707</v>
      </c>
      <c r="D32" s="461">
        <v>3125</v>
      </c>
      <c r="E32" s="449">
        <f t="shared" si="2"/>
        <v>0.57664</v>
      </c>
      <c r="F32" s="462">
        <v>11266</v>
      </c>
      <c r="G32" s="447">
        <f t="shared" si="1"/>
        <v>0.003717859785270992</v>
      </c>
      <c r="H32" s="461">
        <v>3219</v>
      </c>
      <c r="I32" s="449">
        <f>IF(ISERROR(F32/H32-1),"         /0",IF(F32/H32&gt;5,"  *  ",(F32/H32-1)))</f>
        <v>2.4998446722584653</v>
      </c>
      <c r="J32" s="450"/>
    </row>
    <row r="33" spans="1:10" ht="15.75" customHeight="1" thickBot="1">
      <c r="A33" s="445" t="s">
        <v>104</v>
      </c>
      <c r="B33" s="462">
        <v>0</v>
      </c>
      <c r="C33" s="447">
        <f t="shared" si="0"/>
        <v>0</v>
      </c>
      <c r="D33" s="461">
        <v>23</v>
      </c>
      <c r="E33" s="449">
        <f t="shared" si="2"/>
        <v>-1</v>
      </c>
      <c r="F33" s="462">
        <v>240</v>
      </c>
      <c r="G33" s="447">
        <f t="shared" si="1"/>
        <v>7.920169966847488E-05</v>
      </c>
      <c r="H33" s="461">
        <v>2324</v>
      </c>
      <c r="I33" s="449">
        <f>IF(ISERROR(F33/H33-1),"         /0",IF(F33/H33&gt;5,"  *  ",(F33/H33-1)))</f>
        <v>-0.8967297762478486</v>
      </c>
      <c r="J33" s="450"/>
    </row>
    <row r="34" spans="1:10" s="459" customFormat="1" ht="15.75" customHeight="1">
      <c r="A34" s="451" t="s">
        <v>113</v>
      </c>
      <c r="B34" s="456">
        <f>SUM(B35:B38)</f>
        <v>59935</v>
      </c>
      <c r="C34" s="453">
        <f t="shared" si="0"/>
        <v>0.05565279563951734</v>
      </c>
      <c r="D34" s="454">
        <f>SUM(D35:D38)</f>
        <v>30629</v>
      </c>
      <c r="E34" s="455">
        <f>(B34/D34-1)</f>
        <v>0.9568056417121029</v>
      </c>
      <c r="F34" s="456">
        <f>SUM(F35:F38)</f>
        <v>156790</v>
      </c>
      <c r="G34" s="453">
        <f t="shared" si="1"/>
        <v>0.05174181037925074</v>
      </c>
      <c r="H34" s="454">
        <f>SUM(H35:H38)</f>
        <v>84971</v>
      </c>
      <c r="I34" s="457">
        <f>(F34/H34-1)</f>
        <v>0.8452177801838274</v>
      </c>
      <c r="J34" s="458"/>
    </row>
    <row r="35" spans="1:10" ht="15.75" customHeight="1">
      <c r="A35" s="445" t="s">
        <v>49</v>
      </c>
      <c r="B35" s="462">
        <v>20634</v>
      </c>
      <c r="C35" s="447">
        <f t="shared" si="0"/>
        <v>0.019159752819317605</v>
      </c>
      <c r="D35" s="461">
        <v>18477</v>
      </c>
      <c r="E35" s="449">
        <f t="shared" si="2"/>
        <v>0.1167397304757265</v>
      </c>
      <c r="F35" s="462">
        <v>59155</v>
      </c>
      <c r="G35" s="447">
        <f t="shared" si="1"/>
        <v>0.0195215689328693</v>
      </c>
      <c r="H35" s="461">
        <v>52373</v>
      </c>
      <c r="I35" s="449">
        <f>IF(ISERROR(F35/H35-1),"         /0",IF(F35/H35&gt;5,"  *  ",(F35/H35-1)))</f>
        <v>0.12949420502930908</v>
      </c>
      <c r="J35" s="450"/>
    </row>
    <row r="36" spans="1:10" ht="15.75" customHeight="1">
      <c r="A36" s="445" t="s">
        <v>48</v>
      </c>
      <c r="B36" s="462">
        <v>15299</v>
      </c>
      <c r="C36" s="447">
        <f t="shared" si="0"/>
        <v>0.014205925093667736</v>
      </c>
      <c r="D36" s="461">
        <v>60</v>
      </c>
      <c r="E36" s="449" t="str">
        <f t="shared" si="2"/>
        <v>  *  </v>
      </c>
      <c r="F36" s="462">
        <v>36020</v>
      </c>
      <c r="G36" s="447">
        <f t="shared" si="1"/>
        <v>0.011886855091910273</v>
      </c>
      <c r="H36" s="461">
        <v>171</v>
      </c>
      <c r="I36" s="449" t="str">
        <f>IF(ISERROR(F36/H36-1),"         /0",IF(F36/H36&gt;5,"  *  ",(F36/H36-1)))</f>
        <v>  *  </v>
      </c>
      <c r="J36" s="450"/>
    </row>
    <row r="37" spans="1:10" ht="15.75" customHeight="1">
      <c r="A37" s="445" t="s">
        <v>47</v>
      </c>
      <c r="B37" s="462">
        <v>14346</v>
      </c>
      <c r="C37" s="447">
        <f t="shared" si="0"/>
        <v>0.013321014536489793</v>
      </c>
      <c r="D37" s="461">
        <v>5373</v>
      </c>
      <c r="E37" s="449">
        <f t="shared" si="2"/>
        <v>1.6700167504187604</v>
      </c>
      <c r="F37" s="462">
        <v>31965</v>
      </c>
      <c r="G37" s="447">
        <f t="shared" si="1"/>
        <v>0.010548676374594999</v>
      </c>
      <c r="H37" s="461">
        <v>14154</v>
      </c>
      <c r="I37" s="449">
        <f>IF(ISERROR(F37/H37-1),"         /0",IF(F37/H37&gt;5,"  *  ",(F37/H37-1)))</f>
        <v>1.2583721916066128</v>
      </c>
      <c r="J37" s="450"/>
    </row>
    <row r="38" spans="1:10" ht="15.75" customHeight="1" thickBot="1">
      <c r="A38" s="445" t="s">
        <v>50</v>
      </c>
      <c r="B38" s="462">
        <v>9656</v>
      </c>
      <c r="C38" s="447">
        <f t="shared" si="0"/>
        <v>0.008966103190042202</v>
      </c>
      <c r="D38" s="461">
        <v>6719</v>
      </c>
      <c r="E38" s="449">
        <f t="shared" si="2"/>
        <v>0.4371186188420897</v>
      </c>
      <c r="F38" s="462">
        <v>29650</v>
      </c>
      <c r="G38" s="447">
        <f t="shared" si="1"/>
        <v>0.009784709979876169</v>
      </c>
      <c r="H38" s="461">
        <v>18273</v>
      </c>
      <c r="I38" s="449">
        <f>IF(ISERROR(F38/H38-1),"         /0",IF(F38/H38&gt;5,"  *  ",(F38/H38-1)))</f>
        <v>0.622612597821923</v>
      </c>
      <c r="J38" s="450"/>
    </row>
    <row r="39" spans="1:10" s="459" customFormat="1" ht="15.75" customHeight="1">
      <c r="A39" s="451" t="s">
        <v>115</v>
      </c>
      <c r="B39" s="456">
        <f>SUM(B40:B43)</f>
        <v>39958</v>
      </c>
      <c r="C39" s="453">
        <f t="shared" si="0"/>
        <v>0.03710310182971275</v>
      </c>
      <c r="D39" s="454">
        <f>SUM(D40:D43)</f>
        <v>19389</v>
      </c>
      <c r="E39" s="455">
        <f>(B39/D39-1)</f>
        <v>1.0608592500902572</v>
      </c>
      <c r="F39" s="456">
        <f>SUM(F40:F43)</f>
        <v>111955</v>
      </c>
      <c r="G39" s="453">
        <f t="shared" si="1"/>
        <v>0.03694594285993377</v>
      </c>
      <c r="H39" s="454">
        <f>SUM(H40:H43)</f>
        <v>61944</v>
      </c>
      <c r="I39" s="457">
        <f>(F39/H39-1)</f>
        <v>0.8073582590727109</v>
      </c>
      <c r="J39" s="458"/>
    </row>
    <row r="40" spans="1:10" ht="15.75" customHeight="1">
      <c r="A40" s="445" t="s">
        <v>47</v>
      </c>
      <c r="B40" s="462">
        <v>11799</v>
      </c>
      <c r="C40" s="447">
        <f aca="true" t="shared" si="3" ref="C40:C60">(B40/$B$6)</f>
        <v>0.010955991253035206</v>
      </c>
      <c r="D40" s="461">
        <v>7843</v>
      </c>
      <c r="E40" s="449">
        <f t="shared" si="2"/>
        <v>0.5043988269794721</v>
      </c>
      <c r="F40" s="462">
        <v>28945</v>
      </c>
      <c r="G40" s="447">
        <f aca="true" t="shared" si="4" ref="G40:G60">(F40/$F$6)</f>
        <v>0.009552054987100022</v>
      </c>
      <c r="H40" s="461">
        <v>31019</v>
      </c>
      <c r="I40" s="449">
        <f>IF(ISERROR(F40/H40-1),"         /0",IF(F40/H40&gt;5,"  *  ",(F40/H40-1)))</f>
        <v>-0.06686224572036492</v>
      </c>
      <c r="J40" s="450"/>
    </row>
    <row r="41" spans="1:10" ht="15.75" customHeight="1">
      <c r="A41" s="445" t="s">
        <v>48</v>
      </c>
      <c r="B41" s="462">
        <v>9761</v>
      </c>
      <c r="C41" s="447">
        <f t="shared" si="3"/>
        <v>0.009063601205261179</v>
      </c>
      <c r="D41" s="461">
        <v>29</v>
      </c>
      <c r="E41" s="449" t="str">
        <f t="shared" si="2"/>
        <v>  *  </v>
      </c>
      <c r="F41" s="462">
        <v>25337</v>
      </c>
      <c r="G41" s="447">
        <f t="shared" si="4"/>
        <v>0.008361389435417284</v>
      </c>
      <c r="H41" s="461">
        <v>154</v>
      </c>
      <c r="I41" s="449" t="str">
        <f>IF(ISERROR(F41/H41-1),"         /0",IF(F41/H41&gt;5,"  *  ",(F41/H41-1)))</f>
        <v>  *  </v>
      </c>
      <c r="J41" s="450"/>
    </row>
    <row r="42" spans="1:10" ht="15.75" customHeight="1">
      <c r="A42" s="445" t="s">
        <v>50</v>
      </c>
      <c r="B42" s="462">
        <v>9471</v>
      </c>
      <c r="C42" s="447">
        <f t="shared" si="3"/>
        <v>0.008794320972751625</v>
      </c>
      <c r="D42" s="461">
        <v>5377</v>
      </c>
      <c r="E42" s="449">
        <f t="shared" si="2"/>
        <v>0.7613911102845452</v>
      </c>
      <c r="F42" s="462">
        <v>29707</v>
      </c>
      <c r="G42" s="447">
        <f t="shared" si="4"/>
        <v>0.009803520383547431</v>
      </c>
      <c r="H42" s="461">
        <v>18663</v>
      </c>
      <c r="I42" s="449">
        <f>IF(ISERROR(F42/H42-1),"         /0",IF(F42/H42&gt;5,"  *  ",(F42/H42-1)))</f>
        <v>0.5917590955366232</v>
      </c>
      <c r="J42" s="450"/>
    </row>
    <row r="43" spans="1:10" ht="15.75" customHeight="1" thickBot="1">
      <c r="A43" s="445" t="s">
        <v>49</v>
      </c>
      <c r="B43" s="462">
        <v>8927</v>
      </c>
      <c r="C43" s="447">
        <f t="shared" si="3"/>
        <v>0.008289188398664741</v>
      </c>
      <c r="D43" s="461">
        <v>6140</v>
      </c>
      <c r="E43" s="449">
        <f t="shared" si="2"/>
        <v>0.4539087947882736</v>
      </c>
      <c r="F43" s="462">
        <v>27966</v>
      </c>
      <c r="G43" s="447">
        <f t="shared" si="4"/>
        <v>0.009228978053869036</v>
      </c>
      <c r="H43" s="461">
        <v>12108</v>
      </c>
      <c r="I43" s="449">
        <f>IF(ISERROR(F43/H43-1),"         /0",IF(F43/H43&gt;5,"  *  ",(F43/H43-1)))</f>
        <v>1.3097125867195243</v>
      </c>
      <c r="J43" s="450"/>
    </row>
    <row r="44" spans="1:10" s="459" customFormat="1" ht="15.75" customHeight="1">
      <c r="A44" s="451" t="s">
        <v>121</v>
      </c>
      <c r="B44" s="456">
        <f>SUM(B45:B47)</f>
        <v>15414</v>
      </c>
      <c r="C44" s="453">
        <f t="shared" si="3"/>
        <v>0.014312708634145662</v>
      </c>
      <c r="D44" s="454">
        <f>SUM(D45:D47)</f>
        <v>10860</v>
      </c>
      <c r="E44" s="455">
        <f>(B44/D44-1)</f>
        <v>0.41933701657458555</v>
      </c>
      <c r="F44" s="456">
        <f>SUM(F45:F47)</f>
        <v>40294</v>
      </c>
      <c r="G44" s="453">
        <f t="shared" si="4"/>
        <v>0.01329730536017303</v>
      </c>
      <c r="H44" s="454">
        <f>SUM(H45:H47)</f>
        <v>28320</v>
      </c>
      <c r="I44" s="457">
        <f>(F44/H44-1)</f>
        <v>0.42281073446327677</v>
      </c>
      <c r="J44" s="458"/>
    </row>
    <row r="45" spans="1:10" ht="15.75" customHeight="1">
      <c r="A45" s="463" t="s">
        <v>47</v>
      </c>
      <c r="B45" s="462">
        <v>11780</v>
      </c>
      <c r="C45" s="447">
        <f>(B45/$B$6)</f>
        <v>0.0109383487550432</v>
      </c>
      <c r="D45" s="461">
        <v>7883</v>
      </c>
      <c r="E45" s="449">
        <f t="shared" si="2"/>
        <v>0.4943549410123049</v>
      </c>
      <c r="F45" s="462">
        <v>30824</v>
      </c>
      <c r="G45" s="447">
        <f t="shared" si="4"/>
        <v>0.010172138294087791</v>
      </c>
      <c r="H45" s="461">
        <v>21029</v>
      </c>
      <c r="I45" s="449">
        <f>IF(ISERROR(F45/H45-1),"         /0",IF(F45/H45&gt;5,"  *  ",(F45/H45-1)))</f>
        <v>0.46578534404869476</v>
      </c>
      <c r="J45" s="450"/>
    </row>
    <row r="46" spans="1:10" ht="15.75" customHeight="1">
      <c r="A46" s="463" t="s">
        <v>49</v>
      </c>
      <c r="B46" s="462">
        <v>2851</v>
      </c>
      <c r="C46" s="447">
        <f>(B46/$B$6)</f>
        <v>0.0026473032513266693</v>
      </c>
      <c r="D46" s="461">
        <v>2787</v>
      </c>
      <c r="E46" s="449">
        <f t="shared" si="2"/>
        <v>0.022963760315751758</v>
      </c>
      <c r="F46" s="462">
        <v>7469</v>
      </c>
      <c r="G46" s="447">
        <f t="shared" si="4"/>
        <v>0.0024648228950993286</v>
      </c>
      <c r="H46" s="461">
        <v>6757</v>
      </c>
      <c r="I46" s="449">
        <f>IF(ISERROR(F46/H46-1),"         /0",IF(F46/H46&gt;5,"  *  ",(F46/H46-1)))</f>
        <v>0.10537220660056246</v>
      </c>
      <c r="J46" s="450"/>
    </row>
    <row r="47" spans="1:10" ht="15.75" customHeight="1" thickBot="1">
      <c r="A47" s="463" t="s">
        <v>104</v>
      </c>
      <c r="B47" s="462">
        <v>783</v>
      </c>
      <c r="C47" s="447">
        <f>(B47/$B$6)</f>
        <v>0.0007270566277757918</v>
      </c>
      <c r="D47" s="461">
        <v>190</v>
      </c>
      <c r="E47" s="449">
        <f t="shared" si="2"/>
        <v>3.121052631578947</v>
      </c>
      <c r="F47" s="462">
        <v>2001</v>
      </c>
      <c r="G47" s="447">
        <f t="shared" si="4"/>
        <v>0.0006603441709859093</v>
      </c>
      <c r="H47" s="461">
        <v>534</v>
      </c>
      <c r="I47" s="449">
        <f>IF(ISERROR(F47/H47-1),"         /0",IF(F47/H47&gt;5,"  *  ",(F47/H47-1)))</f>
        <v>2.747191011235955</v>
      </c>
      <c r="J47" s="450"/>
    </row>
    <row r="48" spans="1:10" ht="15.75" customHeight="1">
      <c r="A48" s="451" t="s">
        <v>117</v>
      </c>
      <c r="B48" s="456">
        <f>SUM(B49:B52)</f>
        <v>26990</v>
      </c>
      <c r="C48" s="453">
        <f t="shared" si="3"/>
        <v>0.025061632673906282</v>
      </c>
      <c r="D48" s="454">
        <f>SUM(D49:D52)</f>
        <v>13545</v>
      </c>
      <c r="E48" s="455">
        <f>(B48/D48-1)</f>
        <v>0.9926172019195274</v>
      </c>
      <c r="F48" s="456">
        <f>SUM(F49:F52)</f>
        <v>80244</v>
      </c>
      <c r="G48" s="453">
        <f t="shared" si="4"/>
        <v>0.026481088284154578</v>
      </c>
      <c r="H48" s="454">
        <f>SUM(H49:H52)</f>
        <v>41593</v>
      </c>
      <c r="I48" s="457">
        <f>(F48/H48-1)</f>
        <v>0.9292669439569159</v>
      </c>
      <c r="J48" s="450"/>
    </row>
    <row r="49" spans="1:10" ht="15.75" customHeight="1">
      <c r="A49" s="463" t="s">
        <v>48</v>
      </c>
      <c r="B49" s="462">
        <v>10788</v>
      </c>
      <c r="C49" s="447">
        <f>(B49/$B$6)</f>
        <v>0.010017224649355352</v>
      </c>
      <c r="D49" s="461">
        <v>54</v>
      </c>
      <c r="E49" s="449" t="str">
        <f t="shared" si="2"/>
        <v>  *  </v>
      </c>
      <c r="F49" s="462">
        <v>30804</v>
      </c>
      <c r="G49" s="447">
        <f t="shared" si="4"/>
        <v>0.010165538152448752</v>
      </c>
      <c r="H49" s="461">
        <v>308</v>
      </c>
      <c r="I49" s="449" t="str">
        <f>IF(ISERROR(F49/H49-1),"         /0",IF(F49/H49&gt;5,"  *  ",(F49/H49-1)))</f>
        <v>  *  </v>
      </c>
      <c r="J49" s="450"/>
    </row>
    <row r="50" spans="1:10" ht="15.75" customHeight="1">
      <c r="A50" s="463" t="s">
        <v>50</v>
      </c>
      <c r="B50" s="462">
        <v>8765</v>
      </c>
      <c r="C50" s="447">
        <f>(B50/$B$6)</f>
        <v>0.00813876288946975</v>
      </c>
      <c r="D50" s="461">
        <v>6040</v>
      </c>
      <c r="E50" s="449">
        <f>IF(ISERROR(B50/D50-1),"         /0",IF(B50/D50&gt;5,"  *  ",(B50/D50-1)))</f>
        <v>0.45115894039735105</v>
      </c>
      <c r="F50" s="462">
        <v>27019</v>
      </c>
      <c r="G50" s="447">
        <f t="shared" si="4"/>
        <v>0.008916461347260513</v>
      </c>
      <c r="H50" s="461">
        <v>19279</v>
      </c>
      <c r="I50" s="449">
        <f>IF(ISERROR(F50/H50-1),"         /0",IF(F50/H50&gt;5,"  *  ",(F50/H50-1)))</f>
        <v>0.4014731054515275</v>
      </c>
      <c r="J50" s="450"/>
    </row>
    <row r="51" spans="1:10" ht="15.75" customHeight="1">
      <c r="A51" s="463" t="s">
        <v>49</v>
      </c>
      <c r="B51" s="462">
        <v>7351</v>
      </c>
      <c r="C51" s="447">
        <f>(B51/$B$6)</f>
        <v>0.0068257896178542075</v>
      </c>
      <c r="D51" s="461">
        <v>7451</v>
      </c>
      <c r="E51" s="449">
        <f t="shared" si="2"/>
        <v>-0.013421017313112293</v>
      </c>
      <c r="F51" s="462">
        <v>22335</v>
      </c>
      <c r="G51" s="447">
        <f t="shared" si="4"/>
        <v>0.007370708175397444</v>
      </c>
      <c r="H51" s="461">
        <v>22006</v>
      </c>
      <c r="I51" s="449">
        <f>IF(ISERROR(F51/H51-1),"         /0",IF(F51/H51&gt;5,"  *  ",(F51/H51-1)))</f>
        <v>0.014950468054166999</v>
      </c>
      <c r="J51" s="450"/>
    </row>
    <row r="52" spans="1:10" ht="15.75" customHeight="1" thickBot="1">
      <c r="A52" s="463" t="s">
        <v>51</v>
      </c>
      <c r="B52" s="462">
        <v>86</v>
      </c>
      <c r="C52" s="447">
        <f>(B52/$B$6)</f>
        <v>7.985551722697074E-05</v>
      </c>
      <c r="D52" s="461"/>
      <c r="E52" s="449" t="str">
        <f t="shared" si="2"/>
        <v>         /0</v>
      </c>
      <c r="F52" s="462">
        <v>86</v>
      </c>
      <c r="G52" s="447">
        <f t="shared" si="4"/>
        <v>2.8380609047870167E-05</v>
      </c>
      <c r="H52" s="461"/>
      <c r="I52" s="449" t="str">
        <f>IF(ISERROR(F52/H52-1),"         /0",IF(F52/H52&gt;5,"  *  ",(F52/H52-1)))</f>
        <v>         /0</v>
      </c>
      <c r="J52" s="450"/>
    </row>
    <row r="53" spans="1:10" s="459" customFormat="1" ht="15.75" customHeight="1" thickBot="1">
      <c r="A53" s="464" t="s">
        <v>152</v>
      </c>
      <c r="B53" s="465">
        <f>SUM(B54:B60)</f>
        <v>464681</v>
      </c>
      <c r="C53" s="466">
        <f t="shared" si="3"/>
        <v>0.43148071628541845</v>
      </c>
      <c r="D53" s="467">
        <f>SUM(D54:D60)</f>
        <v>356125</v>
      </c>
      <c r="E53" s="468">
        <f>(B53/D53-1)</f>
        <v>0.3048255528255528</v>
      </c>
      <c r="F53" s="465">
        <f>SUM(F54:F60)</f>
        <v>1355604</v>
      </c>
      <c r="G53" s="466">
        <f t="shared" si="4"/>
        <v>0.44735892032243013</v>
      </c>
      <c r="H53" s="467">
        <f>SUM(H54:H60)</f>
        <v>1062856</v>
      </c>
      <c r="I53" s="468">
        <f>(F53/H53-1)</f>
        <v>0.2754352424034865</v>
      </c>
      <c r="J53" s="458"/>
    </row>
    <row r="54" spans="1:10" ht="15.75" customHeight="1">
      <c r="A54" s="469" t="s">
        <v>47</v>
      </c>
      <c r="B54" s="470">
        <v>122722</v>
      </c>
      <c r="C54" s="471">
        <f t="shared" si="3"/>
        <v>0.11395382308288723</v>
      </c>
      <c r="D54" s="472">
        <v>84191</v>
      </c>
      <c r="E54" s="473">
        <f t="shared" si="2"/>
        <v>0.4576617453171954</v>
      </c>
      <c r="F54" s="470">
        <v>352547</v>
      </c>
      <c r="G54" s="474">
        <f t="shared" si="4"/>
        <v>0.11634300672092424</v>
      </c>
      <c r="H54" s="475">
        <v>258471</v>
      </c>
      <c r="I54" s="473">
        <f aca="true" t="shared" si="5" ref="I54:I60">IF(ISERROR(F54/H54-1),"         /0",IF(F54/H54&gt;5,"  *  ",(F54/H54-1)))</f>
        <v>0.36397119986381443</v>
      </c>
      <c r="J54" s="450"/>
    </row>
    <row r="55" spans="1:10" ht="15.75" customHeight="1">
      <c r="A55" s="445" t="s">
        <v>48</v>
      </c>
      <c r="B55" s="462">
        <v>111850</v>
      </c>
      <c r="C55" s="447">
        <f t="shared" si="3"/>
        <v>0.1038586000213567</v>
      </c>
      <c r="D55" s="461">
        <v>67323</v>
      </c>
      <c r="E55" s="449">
        <f t="shared" si="2"/>
        <v>0.6613935802029025</v>
      </c>
      <c r="F55" s="462">
        <v>313651</v>
      </c>
      <c r="G55" s="476">
        <f t="shared" si="4"/>
        <v>0.10350705126132007</v>
      </c>
      <c r="H55" s="477">
        <v>178047</v>
      </c>
      <c r="I55" s="449">
        <f t="shared" si="5"/>
        <v>0.7616191230405456</v>
      </c>
      <c r="J55" s="450"/>
    </row>
    <row r="56" spans="1:10" ht="15.75" customHeight="1">
      <c r="A56" s="445" t="s">
        <v>51</v>
      </c>
      <c r="B56" s="462">
        <v>70059</v>
      </c>
      <c r="C56" s="447">
        <f t="shared" si="3"/>
        <v>0.0650534614116784</v>
      </c>
      <c r="D56" s="461">
        <v>71620</v>
      </c>
      <c r="E56" s="449">
        <f t="shared" si="2"/>
        <v>-0.02179558782462998</v>
      </c>
      <c r="F56" s="462">
        <v>202989</v>
      </c>
      <c r="G56" s="476">
        <f t="shared" si="4"/>
        <v>0.0669878075583502</v>
      </c>
      <c r="H56" s="477">
        <v>204618</v>
      </c>
      <c r="I56" s="449">
        <f t="shared" si="5"/>
        <v>-0.007961176436090622</v>
      </c>
      <c r="J56" s="450"/>
    </row>
    <row r="57" spans="1:10" ht="15.75" customHeight="1">
      <c r="A57" s="445" t="s">
        <v>50</v>
      </c>
      <c r="B57" s="462">
        <v>63941</v>
      </c>
      <c r="C57" s="447">
        <f t="shared" si="3"/>
        <v>0.059372577058252746</v>
      </c>
      <c r="D57" s="461">
        <v>52117</v>
      </c>
      <c r="E57" s="449">
        <f t="shared" si="2"/>
        <v>0.22687414855037713</v>
      </c>
      <c r="F57" s="462">
        <v>208573</v>
      </c>
      <c r="G57" s="476">
        <f t="shared" si="4"/>
        <v>0.06883056710397005</v>
      </c>
      <c r="H57" s="477">
        <v>179626</v>
      </c>
      <c r="I57" s="449">
        <f t="shared" si="5"/>
        <v>0.16115150367986808</v>
      </c>
      <c r="J57" s="450"/>
    </row>
    <row r="58" spans="1:10" ht="15.75" customHeight="1">
      <c r="A58" s="445" t="s">
        <v>49</v>
      </c>
      <c r="B58" s="462">
        <v>53535</v>
      </c>
      <c r="C58" s="447">
        <f t="shared" si="3"/>
        <v>0.049710059473789286</v>
      </c>
      <c r="D58" s="461">
        <v>47964</v>
      </c>
      <c r="E58" s="449">
        <f t="shared" si="2"/>
        <v>0.11614961220915676</v>
      </c>
      <c r="F58" s="462">
        <v>158731</v>
      </c>
      <c r="G58" s="476">
        <f t="shared" si="4"/>
        <v>0.05238235412531953</v>
      </c>
      <c r="H58" s="477">
        <v>145752</v>
      </c>
      <c r="I58" s="449">
        <f t="shared" si="5"/>
        <v>0.08904852077501513</v>
      </c>
      <c r="J58" s="450"/>
    </row>
    <row r="59" spans="1:11" ht="15.75" customHeight="1">
      <c r="A59" s="445" t="s">
        <v>52</v>
      </c>
      <c r="B59" s="462">
        <v>27162</v>
      </c>
      <c r="C59" s="447">
        <f t="shared" si="3"/>
        <v>0.02522134370836022</v>
      </c>
      <c r="D59" s="461">
        <v>21940</v>
      </c>
      <c r="E59" s="449">
        <f t="shared" si="2"/>
        <v>0.2380127620783956</v>
      </c>
      <c r="F59" s="462">
        <v>75510</v>
      </c>
      <c r="G59" s="476">
        <f t="shared" si="4"/>
        <v>0.02491883475819391</v>
      </c>
      <c r="H59" s="477">
        <v>64448</v>
      </c>
      <c r="I59" s="449">
        <f t="shared" si="5"/>
        <v>0.17164225422045676</v>
      </c>
      <c r="J59" s="450"/>
      <c r="K59" s="417"/>
    </row>
    <row r="60" spans="1:10" ht="15.75" customHeight="1" thickBot="1">
      <c r="A60" s="478" t="s">
        <v>53</v>
      </c>
      <c r="B60" s="479">
        <v>15412</v>
      </c>
      <c r="C60" s="480">
        <f t="shared" si="3"/>
        <v>0.014310851529093872</v>
      </c>
      <c r="D60" s="481">
        <v>10970</v>
      </c>
      <c r="E60" s="482">
        <f t="shared" si="2"/>
        <v>0.404922515952598</v>
      </c>
      <c r="F60" s="479">
        <v>43603</v>
      </c>
      <c r="G60" s="483">
        <f t="shared" si="4"/>
        <v>0.014389298794352127</v>
      </c>
      <c r="H60" s="484">
        <v>31894</v>
      </c>
      <c r="I60" s="482">
        <f t="shared" si="5"/>
        <v>0.3671223427603938</v>
      </c>
      <c r="J60" s="450"/>
    </row>
    <row r="61" ht="15.75" customHeight="1">
      <c r="A61" s="485" t="s">
        <v>153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61:I65536 E61:E65536 I3:I5 E3:E5">
    <cfRule type="cellIs" priority="1" dxfId="0" operator="lessThan" stopIfTrue="1">
      <formula>0</formula>
    </cfRule>
  </conditionalFormatting>
  <conditionalFormatting sqref="E6:E60 I6:I60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55" right="0.39" top="0.27" bottom="0.18" header="0.25" footer="0.18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I36"/>
  <sheetViews>
    <sheetView showGridLines="0" zoomScale="90" zoomScaleNormal="90" workbookViewId="0" topLeftCell="A1">
      <selection activeCell="A36" activeCellId="1" sqref="A35 A36"/>
    </sheetView>
  </sheetViews>
  <sheetFormatPr defaultColWidth="9.140625" defaultRowHeight="12.75"/>
  <cols>
    <col min="1" max="1" width="17.421875" style="486" customWidth="1"/>
    <col min="2" max="2" width="9.7109375" style="486" customWidth="1"/>
    <col min="3" max="3" width="10.421875" style="486" customWidth="1"/>
    <col min="4" max="5" width="9.421875" style="486" customWidth="1"/>
    <col min="6" max="6" width="10.421875" style="486" customWidth="1"/>
    <col min="7" max="7" width="9.8515625" style="486" customWidth="1"/>
    <col min="8" max="8" width="11.28125" style="486" customWidth="1"/>
    <col min="9" max="9" width="9.8515625" style="486" customWidth="1"/>
    <col min="10" max="16384" width="9.140625" style="486" customWidth="1"/>
  </cols>
  <sheetData>
    <row r="1" spans="8:9" ht="18.75" thickBot="1">
      <c r="H1" s="243" t="s">
        <v>0</v>
      </c>
      <c r="I1" s="244"/>
    </row>
    <row r="2" ht="4.5" customHeight="1" thickBot="1"/>
    <row r="3" spans="1:9" ht="20.25" customHeight="1" thickBot="1" thickTop="1">
      <c r="A3" s="487" t="s">
        <v>154</v>
      </c>
      <c r="B3" s="488"/>
      <c r="C3" s="488"/>
      <c r="D3" s="488"/>
      <c r="E3" s="488"/>
      <c r="F3" s="488"/>
      <c r="G3" s="488"/>
      <c r="H3" s="488"/>
      <c r="I3" s="489"/>
    </row>
    <row r="4" spans="1:9" s="496" customFormat="1" ht="20.25" customHeight="1" thickBot="1" thickTop="1">
      <c r="A4" s="490" t="s">
        <v>107</v>
      </c>
      <c r="B4" s="491" t="s">
        <v>39</v>
      </c>
      <c r="C4" s="492"/>
      <c r="D4" s="492"/>
      <c r="E4" s="493"/>
      <c r="F4" s="494" t="s">
        <v>40</v>
      </c>
      <c r="G4" s="494"/>
      <c r="H4" s="494"/>
      <c r="I4" s="495"/>
    </row>
    <row r="5" spans="1:9" s="501" customFormat="1" ht="32.25" customHeight="1" thickBot="1">
      <c r="A5" s="497"/>
      <c r="B5" s="498" t="s">
        <v>41</v>
      </c>
      <c r="C5" s="499" t="s">
        <v>42</v>
      </c>
      <c r="D5" s="498" t="s">
        <v>43</v>
      </c>
      <c r="E5" s="500" t="s">
        <v>44</v>
      </c>
      <c r="F5" s="498" t="s">
        <v>155</v>
      </c>
      <c r="G5" s="499" t="s">
        <v>42</v>
      </c>
      <c r="H5" s="498" t="s">
        <v>156</v>
      </c>
      <c r="I5" s="500" t="s">
        <v>44</v>
      </c>
    </row>
    <row r="6" spans="1:9" s="507" customFormat="1" ht="18" customHeight="1" thickBot="1" thickTop="1">
      <c r="A6" s="502" t="s">
        <v>108</v>
      </c>
      <c r="B6" s="503">
        <f>SUM(B7:B34)</f>
        <v>8323.453999999998</v>
      </c>
      <c r="C6" s="504">
        <f>SUM(C7:C34)</f>
        <v>1.0000000000000002</v>
      </c>
      <c r="D6" s="505">
        <f>SUM(D7:D34)</f>
        <v>9133.391</v>
      </c>
      <c r="E6" s="506">
        <f aca="true" t="shared" si="0" ref="E6:E34">(B6/D6-1)</f>
        <v>-0.08867867367114823</v>
      </c>
      <c r="F6" s="505">
        <f>SUM(F7:F34)</f>
        <v>22997.533</v>
      </c>
      <c r="G6" s="504">
        <f>SUM(G7:G34)</f>
        <v>1.0000000000000004</v>
      </c>
      <c r="H6" s="505">
        <f>SUM(H7:H34)</f>
        <v>24081.90200000001</v>
      </c>
      <c r="I6" s="506">
        <f aca="true" t="shared" si="1" ref="I6:I34">(F6/H6-1)</f>
        <v>-0.04502837857242381</v>
      </c>
    </row>
    <row r="7" spans="1:9" s="514" customFormat="1" ht="18" customHeight="1" thickTop="1">
      <c r="A7" s="508" t="s">
        <v>109</v>
      </c>
      <c r="B7" s="509">
        <v>1325.103</v>
      </c>
      <c r="C7" s="510">
        <f aca="true" t="shared" si="2" ref="C7:C34">B7/$B$6</f>
        <v>0.15920109608342886</v>
      </c>
      <c r="D7" s="509">
        <v>1312.5040000000001</v>
      </c>
      <c r="E7" s="511">
        <f t="shared" si="0"/>
        <v>0.009599208840506357</v>
      </c>
      <c r="F7" s="512">
        <v>3510.9490000000005</v>
      </c>
      <c r="G7" s="513">
        <f aca="true" t="shared" si="3" ref="G7:G34">(F7/$F$6)</f>
        <v>0.15266633164522475</v>
      </c>
      <c r="H7" s="509">
        <v>3677.7880000000005</v>
      </c>
      <c r="I7" s="511">
        <f t="shared" si="1"/>
        <v>-0.045363952462730284</v>
      </c>
    </row>
    <row r="8" spans="1:9" s="514" customFormat="1" ht="18" customHeight="1">
      <c r="A8" s="508" t="s">
        <v>130</v>
      </c>
      <c r="B8" s="509">
        <v>1041.067</v>
      </c>
      <c r="C8" s="510">
        <f t="shared" si="2"/>
        <v>0.12507632047945483</v>
      </c>
      <c r="D8" s="509">
        <v>1288.3740000000003</v>
      </c>
      <c r="E8" s="511">
        <f t="shared" si="0"/>
        <v>-0.1919528025247329</v>
      </c>
      <c r="F8" s="512">
        <v>2607.7230000000004</v>
      </c>
      <c r="G8" s="513">
        <f t="shared" si="3"/>
        <v>0.1133914233322331</v>
      </c>
      <c r="H8" s="509">
        <v>3207.8370000000004</v>
      </c>
      <c r="I8" s="511">
        <f t="shared" si="1"/>
        <v>-0.1870774606066331</v>
      </c>
    </row>
    <row r="9" spans="1:9" s="514" customFormat="1" ht="18" customHeight="1">
      <c r="A9" s="508" t="s">
        <v>110</v>
      </c>
      <c r="B9" s="509">
        <v>1023.6859999999999</v>
      </c>
      <c r="C9" s="510">
        <f t="shared" si="2"/>
        <v>0.12298812488180991</v>
      </c>
      <c r="D9" s="509">
        <v>1443.606</v>
      </c>
      <c r="E9" s="511">
        <f t="shared" si="0"/>
        <v>-0.2908826923689706</v>
      </c>
      <c r="F9" s="512">
        <v>2660.4939999999992</v>
      </c>
      <c r="G9" s="513">
        <f t="shared" si="3"/>
        <v>0.11568606076138685</v>
      </c>
      <c r="H9" s="509">
        <v>3259.299</v>
      </c>
      <c r="I9" s="511">
        <f t="shared" si="1"/>
        <v>-0.18372202120762804</v>
      </c>
    </row>
    <row r="10" spans="1:9" s="514" customFormat="1" ht="18" customHeight="1">
      <c r="A10" s="508" t="s">
        <v>112</v>
      </c>
      <c r="B10" s="509">
        <v>712.9419999999999</v>
      </c>
      <c r="C10" s="510">
        <f t="shared" si="2"/>
        <v>0.08565458522387462</v>
      </c>
      <c r="D10" s="509">
        <v>473.22600000000006</v>
      </c>
      <c r="E10" s="511">
        <f t="shared" si="0"/>
        <v>0.5065571206992003</v>
      </c>
      <c r="F10" s="512">
        <v>1881.0190000000002</v>
      </c>
      <c r="G10" s="513">
        <f t="shared" si="3"/>
        <v>0.08179220788595021</v>
      </c>
      <c r="H10" s="509">
        <v>1504.4040000000005</v>
      </c>
      <c r="I10" s="511">
        <f t="shared" si="1"/>
        <v>0.25034166354250575</v>
      </c>
    </row>
    <row r="11" spans="1:9" s="514" customFormat="1" ht="18" customHeight="1">
      <c r="A11" s="508" t="s">
        <v>111</v>
      </c>
      <c r="B11" s="509">
        <v>453.08900000000006</v>
      </c>
      <c r="C11" s="510">
        <f t="shared" si="2"/>
        <v>0.054435214034942725</v>
      </c>
      <c r="D11" s="509">
        <v>501.70399999999995</v>
      </c>
      <c r="E11" s="511">
        <f t="shared" si="0"/>
        <v>-0.09689976559883895</v>
      </c>
      <c r="F11" s="512">
        <v>1429.357</v>
      </c>
      <c r="G11" s="513">
        <f t="shared" si="3"/>
        <v>0.06215262306613496</v>
      </c>
      <c r="H11" s="509">
        <v>1100.0839999999998</v>
      </c>
      <c r="I11" s="511">
        <f t="shared" si="1"/>
        <v>0.29931623403303775</v>
      </c>
    </row>
    <row r="12" spans="1:9" s="514" customFormat="1" ht="18" customHeight="1">
      <c r="A12" s="508" t="s">
        <v>118</v>
      </c>
      <c r="B12" s="509">
        <v>301.755</v>
      </c>
      <c r="C12" s="510">
        <f t="shared" si="2"/>
        <v>0.03625357934338318</v>
      </c>
      <c r="D12" s="509">
        <v>265.585</v>
      </c>
      <c r="E12" s="511">
        <f t="shared" si="0"/>
        <v>0.13618992036447852</v>
      </c>
      <c r="F12" s="512">
        <v>885.472</v>
      </c>
      <c r="G12" s="513">
        <f t="shared" si="3"/>
        <v>0.03850291246456739</v>
      </c>
      <c r="H12" s="509">
        <v>604.806</v>
      </c>
      <c r="I12" s="511">
        <f t="shared" si="1"/>
        <v>0.4640595496737796</v>
      </c>
    </row>
    <row r="13" spans="1:9" s="514" customFormat="1" ht="18" customHeight="1">
      <c r="A13" s="508" t="s">
        <v>122</v>
      </c>
      <c r="B13" s="509">
        <v>219.45</v>
      </c>
      <c r="C13" s="510">
        <f t="shared" si="2"/>
        <v>0.02636525653893204</v>
      </c>
      <c r="D13" s="509">
        <v>204.77599999999998</v>
      </c>
      <c r="E13" s="511">
        <f t="shared" si="0"/>
        <v>0.07165878813923521</v>
      </c>
      <c r="F13" s="512">
        <v>685.764</v>
      </c>
      <c r="G13" s="513">
        <f t="shared" si="3"/>
        <v>0.029819024501454135</v>
      </c>
      <c r="H13" s="509">
        <v>621.6610000000002</v>
      </c>
      <c r="I13" s="511">
        <f t="shared" si="1"/>
        <v>0.10311568523680892</v>
      </c>
    </row>
    <row r="14" spans="1:9" s="514" customFormat="1" ht="18" customHeight="1">
      <c r="A14" s="508" t="s">
        <v>117</v>
      </c>
      <c r="B14" s="509">
        <v>128.93699999999998</v>
      </c>
      <c r="C14" s="510">
        <f t="shared" si="2"/>
        <v>0.01549080465873903</v>
      </c>
      <c r="D14" s="509">
        <v>99.497</v>
      </c>
      <c r="E14" s="511">
        <f t="shared" si="0"/>
        <v>0.2958883182407508</v>
      </c>
      <c r="F14" s="512">
        <v>324.9529999999999</v>
      </c>
      <c r="G14" s="513">
        <f t="shared" si="3"/>
        <v>0.014129906890447767</v>
      </c>
      <c r="H14" s="509">
        <v>239.75200000000004</v>
      </c>
      <c r="I14" s="511">
        <f t="shared" si="1"/>
        <v>0.3553713837632215</v>
      </c>
    </row>
    <row r="15" spans="1:9" s="514" customFormat="1" ht="18" customHeight="1">
      <c r="A15" s="508" t="s">
        <v>115</v>
      </c>
      <c r="B15" s="509">
        <v>123.17399999999999</v>
      </c>
      <c r="C15" s="510">
        <f t="shared" si="2"/>
        <v>0.01479842382741588</v>
      </c>
      <c r="D15" s="509">
        <v>89.481</v>
      </c>
      <c r="E15" s="511">
        <f t="shared" si="0"/>
        <v>0.376538036007644</v>
      </c>
      <c r="F15" s="512">
        <v>329.123</v>
      </c>
      <c r="G15" s="513">
        <f t="shared" si="3"/>
        <v>0.014311230687221973</v>
      </c>
      <c r="H15" s="509">
        <v>301.11800000000005</v>
      </c>
      <c r="I15" s="511">
        <f t="shared" si="1"/>
        <v>0.09300340730212064</v>
      </c>
    </row>
    <row r="16" spans="1:9" s="514" customFormat="1" ht="18" customHeight="1">
      <c r="A16" s="508" t="s">
        <v>114</v>
      </c>
      <c r="B16" s="509">
        <v>112.97</v>
      </c>
      <c r="C16" s="510">
        <f t="shared" si="2"/>
        <v>0.013572490458888826</v>
      </c>
      <c r="D16" s="509">
        <v>110.834</v>
      </c>
      <c r="E16" s="511">
        <f t="shared" si="0"/>
        <v>0.01927206452893504</v>
      </c>
      <c r="F16" s="512">
        <v>390.49099999999993</v>
      </c>
      <c r="G16" s="513">
        <f t="shared" si="3"/>
        <v>0.016979690821619865</v>
      </c>
      <c r="H16" s="509">
        <v>235.337</v>
      </c>
      <c r="I16" s="511">
        <f t="shared" si="1"/>
        <v>0.6592843454280455</v>
      </c>
    </row>
    <row r="17" spans="1:9" s="514" customFormat="1" ht="18" customHeight="1">
      <c r="A17" s="508" t="s">
        <v>116</v>
      </c>
      <c r="B17" s="509">
        <v>102.197</v>
      </c>
      <c r="C17" s="510">
        <f t="shared" si="2"/>
        <v>0.012278196046977616</v>
      </c>
      <c r="D17" s="509">
        <v>95.964</v>
      </c>
      <c r="E17" s="511">
        <f t="shared" si="0"/>
        <v>0.06495144012337972</v>
      </c>
      <c r="F17" s="512">
        <v>269.767</v>
      </c>
      <c r="G17" s="513">
        <f t="shared" si="3"/>
        <v>0.011730258197694509</v>
      </c>
      <c r="H17" s="509">
        <v>263.24399999999997</v>
      </c>
      <c r="I17" s="511">
        <f t="shared" si="1"/>
        <v>0.024779292215587168</v>
      </c>
    </row>
    <row r="18" spans="1:9" s="514" customFormat="1" ht="18" customHeight="1">
      <c r="A18" s="508" t="s">
        <v>141</v>
      </c>
      <c r="B18" s="509">
        <v>93.50399999999999</v>
      </c>
      <c r="C18" s="510">
        <f t="shared" si="2"/>
        <v>0.011233797892077017</v>
      </c>
      <c r="D18" s="509">
        <v>159.28799999999998</v>
      </c>
      <c r="E18" s="511">
        <f t="shared" si="0"/>
        <v>-0.4129877956908241</v>
      </c>
      <c r="F18" s="512">
        <v>443.79400000000004</v>
      </c>
      <c r="G18" s="513">
        <f t="shared" si="3"/>
        <v>0.019297461166812982</v>
      </c>
      <c r="H18" s="509">
        <v>567.83</v>
      </c>
      <c r="I18" s="511">
        <f t="shared" si="1"/>
        <v>-0.21843861719176516</v>
      </c>
    </row>
    <row r="19" spans="1:9" s="514" customFormat="1" ht="18" customHeight="1">
      <c r="A19" s="508" t="s">
        <v>113</v>
      </c>
      <c r="B19" s="509">
        <v>90.22299999999998</v>
      </c>
      <c r="C19" s="510">
        <f t="shared" si="2"/>
        <v>0.010839610575129027</v>
      </c>
      <c r="D19" s="509">
        <v>55.097</v>
      </c>
      <c r="E19" s="511">
        <f t="shared" si="0"/>
        <v>0.6375301740566635</v>
      </c>
      <c r="F19" s="512">
        <v>206.43800000000005</v>
      </c>
      <c r="G19" s="513">
        <f t="shared" si="3"/>
        <v>0.008976528047595368</v>
      </c>
      <c r="H19" s="509">
        <v>177.083</v>
      </c>
      <c r="I19" s="511">
        <f t="shared" si="1"/>
        <v>0.1657697238018334</v>
      </c>
    </row>
    <row r="20" spans="1:9" s="514" customFormat="1" ht="18" customHeight="1">
      <c r="A20" s="508" t="s">
        <v>121</v>
      </c>
      <c r="B20" s="509">
        <v>78.832</v>
      </c>
      <c r="C20" s="510">
        <f t="shared" si="2"/>
        <v>0.009471068140702166</v>
      </c>
      <c r="D20" s="509">
        <v>101.276</v>
      </c>
      <c r="E20" s="511">
        <f t="shared" si="0"/>
        <v>-0.22161222797108893</v>
      </c>
      <c r="F20" s="512">
        <v>134.29600000000002</v>
      </c>
      <c r="G20" s="513">
        <f t="shared" si="3"/>
        <v>0.00583958288047679</v>
      </c>
      <c r="H20" s="509">
        <v>438.24699999999996</v>
      </c>
      <c r="I20" s="511">
        <f t="shared" si="1"/>
        <v>-0.6935609370971164</v>
      </c>
    </row>
    <row r="21" spans="1:9" s="514" customFormat="1" ht="18" customHeight="1">
      <c r="A21" s="508" t="s">
        <v>139</v>
      </c>
      <c r="B21" s="509">
        <v>75.882</v>
      </c>
      <c r="C21" s="510">
        <f t="shared" si="2"/>
        <v>0.00911664796849962</v>
      </c>
      <c r="D21" s="509">
        <v>58.36</v>
      </c>
      <c r="E21" s="511">
        <f t="shared" si="0"/>
        <v>0.3002398903358465</v>
      </c>
      <c r="F21" s="512">
        <v>234.711</v>
      </c>
      <c r="G21" s="513">
        <f t="shared" si="3"/>
        <v>0.01020592078289441</v>
      </c>
      <c r="H21" s="509">
        <v>203.676</v>
      </c>
      <c r="I21" s="511">
        <f t="shared" si="1"/>
        <v>0.15237435927649812</v>
      </c>
    </row>
    <row r="22" spans="1:9" s="514" customFormat="1" ht="18" customHeight="1">
      <c r="A22" s="508" t="s">
        <v>135</v>
      </c>
      <c r="B22" s="509">
        <v>55.57</v>
      </c>
      <c r="C22" s="510">
        <f t="shared" si="2"/>
        <v>0.006676314904845995</v>
      </c>
      <c r="D22" s="509">
        <v>67.51</v>
      </c>
      <c r="E22" s="511">
        <f t="shared" si="0"/>
        <v>-0.17686268700933205</v>
      </c>
      <c r="F22" s="512">
        <v>174.43699999999998</v>
      </c>
      <c r="G22" s="513">
        <f t="shared" si="3"/>
        <v>0.007585030968321689</v>
      </c>
      <c r="H22" s="509">
        <v>199.751</v>
      </c>
      <c r="I22" s="511">
        <f t="shared" si="1"/>
        <v>-0.1267277760812212</v>
      </c>
    </row>
    <row r="23" spans="1:9" s="514" customFormat="1" ht="18" customHeight="1">
      <c r="A23" s="508" t="s">
        <v>127</v>
      </c>
      <c r="B23" s="509">
        <v>45.083</v>
      </c>
      <c r="C23" s="510">
        <f t="shared" si="2"/>
        <v>0.005416381228273744</v>
      </c>
      <c r="D23" s="509">
        <v>51.332</v>
      </c>
      <c r="E23" s="511">
        <f t="shared" si="0"/>
        <v>-0.12173692823190219</v>
      </c>
      <c r="F23" s="512">
        <v>118.52</v>
      </c>
      <c r="G23" s="513">
        <f t="shared" si="3"/>
        <v>0.005153596257476835</v>
      </c>
      <c r="H23" s="509">
        <v>146.18899999999996</v>
      </c>
      <c r="I23" s="511">
        <f t="shared" si="1"/>
        <v>-0.1892686864264751</v>
      </c>
    </row>
    <row r="24" spans="1:9" s="514" customFormat="1" ht="18" customHeight="1">
      <c r="A24" s="508" t="s">
        <v>131</v>
      </c>
      <c r="B24" s="509">
        <v>44.522</v>
      </c>
      <c r="C24" s="510">
        <f t="shared" si="2"/>
        <v>0.0053489813243396325</v>
      </c>
      <c r="D24" s="509">
        <v>96.601</v>
      </c>
      <c r="E24" s="511">
        <f t="shared" si="0"/>
        <v>-0.53911450192027</v>
      </c>
      <c r="F24" s="512">
        <v>113.165</v>
      </c>
      <c r="G24" s="513">
        <f t="shared" si="3"/>
        <v>0.004920745194712842</v>
      </c>
      <c r="H24" s="509">
        <v>242.148</v>
      </c>
      <c r="I24" s="511">
        <f t="shared" si="1"/>
        <v>-0.5326618431702925</v>
      </c>
    </row>
    <row r="25" spans="1:9" s="514" customFormat="1" ht="18" customHeight="1">
      <c r="A25" s="508" t="s">
        <v>123</v>
      </c>
      <c r="B25" s="509">
        <v>40.568</v>
      </c>
      <c r="C25" s="510">
        <f t="shared" si="2"/>
        <v>0.004873938151156961</v>
      </c>
      <c r="D25" s="509">
        <v>31.296999999999997</v>
      </c>
      <c r="E25" s="511">
        <f t="shared" si="0"/>
        <v>0.2962264753810271</v>
      </c>
      <c r="F25" s="512">
        <v>98.61100000000002</v>
      </c>
      <c r="G25" s="513">
        <f t="shared" si="3"/>
        <v>0.004287894705923458</v>
      </c>
      <c r="H25" s="509">
        <v>88.845</v>
      </c>
      <c r="I25" s="511">
        <f t="shared" si="1"/>
        <v>0.10992177387585134</v>
      </c>
    </row>
    <row r="26" spans="1:9" s="514" customFormat="1" ht="18" customHeight="1">
      <c r="A26" s="508" t="s">
        <v>126</v>
      </c>
      <c r="B26" s="509">
        <v>37.192</v>
      </c>
      <c r="C26" s="510">
        <f t="shared" si="2"/>
        <v>0.004468337303239738</v>
      </c>
      <c r="D26" s="509">
        <v>46.47</v>
      </c>
      <c r="E26" s="511">
        <f t="shared" si="0"/>
        <v>-0.1996556918442005</v>
      </c>
      <c r="F26" s="512">
        <v>96.69099999999999</v>
      </c>
      <c r="G26" s="513">
        <f t="shared" si="3"/>
        <v>0.004204407490142529</v>
      </c>
      <c r="H26" s="509">
        <v>131.001</v>
      </c>
      <c r="I26" s="511">
        <f t="shared" si="1"/>
        <v>-0.2619063976610867</v>
      </c>
    </row>
    <row r="27" spans="1:9" s="514" customFormat="1" ht="18" customHeight="1">
      <c r="A27" s="508" t="s">
        <v>157</v>
      </c>
      <c r="B27" s="509">
        <v>24.424</v>
      </c>
      <c r="C27" s="510">
        <f t="shared" si="2"/>
        <v>0.002934358740974601</v>
      </c>
      <c r="D27" s="509">
        <v>17.388</v>
      </c>
      <c r="E27" s="511">
        <f t="shared" si="0"/>
        <v>0.4046468829077523</v>
      </c>
      <c r="F27" s="512">
        <v>173.259</v>
      </c>
      <c r="G27" s="513">
        <f t="shared" si="3"/>
        <v>0.007533808082806099</v>
      </c>
      <c r="H27" s="509">
        <v>60.266000000000005</v>
      </c>
      <c r="I27" s="511">
        <f t="shared" si="1"/>
        <v>1.87490458965254</v>
      </c>
    </row>
    <row r="28" spans="1:9" s="514" customFormat="1" ht="18" customHeight="1">
      <c r="A28" s="508" t="s">
        <v>133</v>
      </c>
      <c r="B28" s="509">
        <v>21.774</v>
      </c>
      <c r="C28" s="510">
        <f t="shared" si="2"/>
        <v>0.002615981298148582</v>
      </c>
      <c r="D28" s="509">
        <v>20.313</v>
      </c>
      <c r="E28" s="511">
        <f t="shared" si="0"/>
        <v>0.07192438339979335</v>
      </c>
      <c r="F28" s="512">
        <v>58.745999999999995</v>
      </c>
      <c r="G28" s="513">
        <f t="shared" si="3"/>
        <v>0.0025544479053470647</v>
      </c>
      <c r="H28" s="509">
        <v>61.83200000000001</v>
      </c>
      <c r="I28" s="511">
        <f t="shared" si="1"/>
        <v>-0.049909432009315746</v>
      </c>
    </row>
    <row r="29" spans="1:9" s="514" customFormat="1" ht="18" customHeight="1">
      <c r="A29" s="508" t="s">
        <v>119</v>
      </c>
      <c r="B29" s="509">
        <v>21.391</v>
      </c>
      <c r="C29" s="510">
        <f t="shared" si="2"/>
        <v>0.0025699667469778775</v>
      </c>
      <c r="D29" s="509">
        <v>19.012999999999995</v>
      </c>
      <c r="E29" s="511">
        <f t="shared" si="0"/>
        <v>0.1250723189396732</v>
      </c>
      <c r="F29" s="512">
        <v>59.039</v>
      </c>
      <c r="G29" s="513">
        <f t="shared" si="3"/>
        <v>0.0025671884023386335</v>
      </c>
      <c r="H29" s="509">
        <v>56.202</v>
      </c>
      <c r="I29" s="511">
        <f t="shared" si="1"/>
        <v>0.0504786306537135</v>
      </c>
    </row>
    <row r="30" spans="1:9" s="514" customFormat="1" ht="18" customHeight="1">
      <c r="A30" s="508" t="s">
        <v>132</v>
      </c>
      <c r="B30" s="509">
        <v>20.833</v>
      </c>
      <c r="C30" s="510">
        <f t="shared" si="2"/>
        <v>0.002502927270337531</v>
      </c>
      <c r="D30" s="509">
        <v>10.924000000000001</v>
      </c>
      <c r="E30" s="511">
        <f t="shared" si="0"/>
        <v>0.9070853167337969</v>
      </c>
      <c r="F30" s="512">
        <v>56.937</v>
      </c>
      <c r="G30" s="513">
        <f t="shared" si="3"/>
        <v>0.002475787294228472</v>
      </c>
      <c r="H30" s="509">
        <v>30.052</v>
      </c>
      <c r="I30" s="511">
        <f t="shared" si="1"/>
        <v>0.894615998935179</v>
      </c>
    </row>
    <row r="31" spans="1:9" s="514" customFormat="1" ht="18" customHeight="1">
      <c r="A31" s="508" t="s">
        <v>128</v>
      </c>
      <c r="B31" s="509">
        <v>20.768</v>
      </c>
      <c r="C31" s="510">
        <f t="shared" si="2"/>
        <v>0.00249511801230595</v>
      </c>
      <c r="D31" s="509">
        <v>64.063</v>
      </c>
      <c r="E31" s="511">
        <f t="shared" si="0"/>
        <v>-0.6758191155581225</v>
      </c>
      <c r="F31" s="512">
        <v>159.24900000000002</v>
      </c>
      <c r="G31" s="513">
        <f t="shared" si="3"/>
        <v>0.006924612305154646</v>
      </c>
      <c r="H31" s="509">
        <v>98.53699999999999</v>
      </c>
      <c r="I31" s="511">
        <f t="shared" si="1"/>
        <v>0.6161340410201248</v>
      </c>
    </row>
    <row r="32" spans="1:9" s="514" customFormat="1" ht="18" customHeight="1">
      <c r="A32" s="508" t="s">
        <v>129</v>
      </c>
      <c r="B32" s="509">
        <v>19.097</v>
      </c>
      <c r="C32" s="510">
        <f t="shared" si="2"/>
        <v>0.002294360009678675</v>
      </c>
      <c r="D32" s="509">
        <v>15.593</v>
      </c>
      <c r="E32" s="511">
        <f t="shared" si="0"/>
        <v>0.22471621881613557</v>
      </c>
      <c r="F32" s="512">
        <v>51.795</v>
      </c>
      <c r="G32" s="513">
        <f t="shared" si="3"/>
        <v>0.002252198094465176</v>
      </c>
      <c r="H32" s="509">
        <v>47.698</v>
      </c>
      <c r="I32" s="511">
        <f t="shared" si="1"/>
        <v>0.08589458677512685</v>
      </c>
    </row>
    <row r="33" spans="1:9" s="514" customFormat="1" ht="18" customHeight="1">
      <c r="A33" s="508" t="s">
        <v>147</v>
      </c>
      <c r="B33" s="509">
        <v>17.186</v>
      </c>
      <c r="C33" s="510">
        <f t="shared" si="2"/>
        <v>0.002064767823550176</v>
      </c>
      <c r="D33" s="509">
        <v>19.038</v>
      </c>
      <c r="E33" s="511">
        <f t="shared" si="0"/>
        <v>-0.0972791259586091</v>
      </c>
      <c r="F33" s="512">
        <v>59.711999999999996</v>
      </c>
      <c r="G33" s="513">
        <f t="shared" si="3"/>
        <v>0.0025964524107868437</v>
      </c>
      <c r="H33" s="509">
        <v>68.681</v>
      </c>
      <c r="I33" s="511">
        <f t="shared" si="1"/>
        <v>-0.13058924593410115</v>
      </c>
    </row>
    <row r="34" spans="1:9" s="514" customFormat="1" ht="18" customHeight="1" thickBot="1">
      <c r="A34" s="515" t="s">
        <v>148</v>
      </c>
      <c r="B34" s="516">
        <v>2072.235</v>
      </c>
      <c r="C34" s="517">
        <f t="shared" si="2"/>
        <v>0.24896335103191544</v>
      </c>
      <c r="D34" s="516">
        <v>2414.277000000002</v>
      </c>
      <c r="E34" s="518">
        <f t="shared" si="0"/>
        <v>-0.1416747125536968</v>
      </c>
      <c r="F34" s="516">
        <v>5783.021000000005</v>
      </c>
      <c r="G34" s="519">
        <f t="shared" si="3"/>
        <v>0.2514626677565809</v>
      </c>
      <c r="H34" s="516">
        <v>6448.534000000005</v>
      </c>
      <c r="I34" s="518">
        <f t="shared" si="1"/>
        <v>-0.10320376693369371</v>
      </c>
    </row>
    <row r="35" ht="15" customHeight="1" thickTop="1">
      <c r="A35" s="520" t="s">
        <v>158</v>
      </c>
    </row>
    <row r="36" ht="13.5" customHeight="1">
      <c r="A36" s="520" t="s">
        <v>159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35:I65536 E35:E65536 E3:E5 I3:I5">
    <cfRule type="cellIs" priority="1" dxfId="0" operator="lessThan" stopIfTrue="1">
      <formula>0</formula>
    </cfRule>
  </conditionalFormatting>
  <conditionalFormatting sqref="E6:E34 I6:I34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8" right="0.24" top="0.33" bottom="0.18" header="0.25" footer="0.1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Aeronautica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Marzo 2010</dc:title>
  <dc:subject/>
  <dc:creator>79575522</dc:creator>
  <cp:keywords/>
  <dc:description/>
  <cp:lastModifiedBy>79575522</cp:lastModifiedBy>
  <dcterms:created xsi:type="dcterms:W3CDTF">2010-04-30T17:49:45Z</dcterms:created>
  <dcterms:modified xsi:type="dcterms:W3CDTF">2010-04-30T17:53:42Z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AEVVZYF6TF2M-634-8</vt:lpwstr>
  </property>
  <property fmtid="{D5CDD505-2E9C-101B-9397-08002B2CF9AE}" pid="3" name="_dlc_DocIdItemGuid">
    <vt:lpwstr>d4549f83-4098-4380-baa1-d30d005d6ee5</vt:lpwstr>
  </property>
  <property fmtid="{D5CDD505-2E9C-101B-9397-08002B2CF9AE}" pid="4" name="_dlc_DocIdUrl">
    <vt:lpwstr>http://bog127/AAeronautica/Estadisticas/TAereo/EOperacionales/BolPubAnte/_layouts/DocIdRedir.aspx?ID=AEVVZYF6TF2M-634-8, AEVVZYF6TF2M-634-8</vt:lpwstr>
  </property>
  <property fmtid="{D5CDD505-2E9C-101B-9397-08002B2CF9AE}" pid="5" name="Clase">
    <vt:lpwstr>Origen-Destino AÑO 2010</vt:lpwstr>
  </property>
  <property fmtid="{D5CDD505-2E9C-101B-9397-08002B2CF9AE}" pid="6" name="Sesion">
    <vt:lpwstr>Boletines Mensuales Origen-Destino</vt:lpwstr>
  </property>
  <property fmtid="{D5CDD505-2E9C-101B-9397-08002B2CF9AE}" pid="7" name="Orden">
    <vt:lpwstr>84.0000000000000</vt:lpwstr>
  </property>
  <property fmtid="{D5CDD505-2E9C-101B-9397-08002B2CF9AE}" pid="8" name="TaskStatus">
    <vt:lpwstr/>
  </property>
  <property fmtid="{D5CDD505-2E9C-101B-9397-08002B2CF9AE}" pid="9" name="Vigencia">
    <vt:lpwstr>2010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